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10068" activeTab="7"/>
  </bookViews>
  <sheets>
    <sheet name="737" sheetId="1" r:id="rId1"/>
    <sheet name="737-1" sheetId="2" r:id="rId2"/>
    <sheet name="531" sheetId="3" r:id="rId3"/>
    <sheet name="531-1" sheetId="4" r:id="rId4"/>
    <sheet name="532-1" sheetId="6" r:id="rId5"/>
    <sheet name="532" sheetId="7" r:id="rId6"/>
    <sheet name="485" sheetId="9" r:id="rId7"/>
    <sheet name="485-1" sheetId="10" r:id="rId8"/>
  </sheets>
  <externalReferences>
    <externalReference r:id="rId9"/>
    <externalReference r:id="rId10"/>
    <externalReference r:id="rId11"/>
    <externalReference r:id="rId1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8" i="10" l="1"/>
  <c r="F217" i="10"/>
  <c r="B217" i="10"/>
  <c r="A217" i="10"/>
  <c r="A216" i="10"/>
  <c r="G208" i="10"/>
  <c r="F208" i="10"/>
  <c r="G201" i="10"/>
  <c r="F201" i="10"/>
  <c r="G197" i="10"/>
  <c r="F197" i="10"/>
  <c r="G196" i="10"/>
  <c r="F196" i="10"/>
  <c r="G195" i="10"/>
  <c r="F195" i="10"/>
  <c r="G194" i="10"/>
  <c r="F194" i="10"/>
  <c r="G192" i="10"/>
  <c r="F192" i="10"/>
  <c r="G191" i="10"/>
  <c r="F191" i="10"/>
  <c r="G190" i="10"/>
  <c r="F190" i="10"/>
  <c r="G189" i="10"/>
  <c r="F189" i="10"/>
  <c r="G187" i="10"/>
  <c r="F187" i="10"/>
  <c r="G186" i="10"/>
  <c r="F186" i="10"/>
  <c r="G185" i="10"/>
  <c r="F185" i="10"/>
  <c r="G184" i="10"/>
  <c r="F184" i="10"/>
  <c r="G183" i="10"/>
  <c r="G177" i="10" s="1"/>
  <c r="F183" i="10"/>
  <c r="F177" i="10" s="1"/>
  <c r="G176" i="10"/>
  <c r="F176" i="10"/>
  <c r="G175" i="10"/>
  <c r="F175" i="10"/>
  <c r="G173" i="10"/>
  <c r="F173" i="10"/>
  <c r="G172" i="10"/>
  <c r="F172" i="10"/>
  <c r="G170" i="10"/>
  <c r="F170" i="10"/>
  <c r="G168" i="10"/>
  <c r="F168" i="10"/>
  <c r="G167" i="10"/>
  <c r="F167" i="10"/>
  <c r="G166" i="10"/>
  <c r="F166" i="10"/>
  <c r="G165" i="10"/>
  <c r="F165" i="10"/>
  <c r="G164" i="10"/>
  <c r="F164" i="10"/>
  <c r="G162" i="10"/>
  <c r="F162" i="10"/>
  <c r="G161" i="10"/>
  <c r="F161" i="10"/>
  <c r="G159" i="10"/>
  <c r="F159" i="10"/>
  <c r="G158" i="10"/>
  <c r="F158" i="10"/>
  <c r="G157" i="10"/>
  <c r="F157" i="10"/>
  <c r="G155" i="10"/>
  <c r="F155" i="10"/>
  <c r="G154" i="10"/>
  <c r="F154" i="10"/>
  <c r="G153" i="10"/>
  <c r="F153" i="10"/>
  <c r="G152" i="10"/>
  <c r="G148" i="10" s="1"/>
  <c r="G202" i="10" s="1"/>
  <c r="F152" i="10"/>
  <c r="F148" i="10" s="1"/>
  <c r="G138" i="10"/>
  <c r="F138" i="10"/>
  <c r="G137" i="10"/>
  <c r="F137" i="10"/>
  <c r="G127" i="10"/>
  <c r="F127" i="10"/>
  <c r="G121" i="10"/>
  <c r="F121" i="10"/>
  <c r="G120" i="10"/>
  <c r="F120" i="10"/>
  <c r="G119" i="10"/>
  <c r="F119" i="10"/>
  <c r="G117" i="10"/>
  <c r="F117" i="10"/>
  <c r="G115" i="10"/>
  <c r="F115" i="10"/>
  <c r="G112" i="10"/>
  <c r="F112" i="10"/>
  <c r="G110" i="10"/>
  <c r="F110" i="10"/>
  <c r="G108" i="10"/>
  <c r="F108" i="10"/>
  <c r="G107" i="10"/>
  <c r="F107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G97" i="10" s="1"/>
  <c r="F99" i="10"/>
  <c r="F97" i="10" s="1"/>
  <c r="G92" i="10"/>
  <c r="F92" i="10"/>
  <c r="G90" i="10"/>
  <c r="F90" i="10"/>
  <c r="G88" i="10"/>
  <c r="F88" i="10"/>
  <c r="G86" i="10"/>
  <c r="F86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G76" i="10" s="1"/>
  <c r="F78" i="10"/>
  <c r="F76" i="10" s="1"/>
  <c r="G75" i="10"/>
  <c r="F75" i="10"/>
  <c r="G73" i="10"/>
  <c r="F73" i="10"/>
  <c r="G71" i="10"/>
  <c r="G68" i="10" s="1"/>
  <c r="F71" i="10"/>
  <c r="F68" i="10" s="1"/>
  <c r="G67" i="10"/>
  <c r="F67" i="10"/>
  <c r="G65" i="10"/>
  <c r="F65" i="10"/>
  <c r="G64" i="10"/>
  <c r="F64" i="10"/>
  <c r="G63" i="10"/>
  <c r="F63" i="10"/>
  <c r="G61" i="10"/>
  <c r="F61" i="10"/>
  <c r="G60" i="10"/>
  <c r="F60" i="10"/>
  <c r="G58" i="10"/>
  <c r="F58" i="10"/>
  <c r="G57" i="10"/>
  <c r="F57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3" i="10"/>
  <c r="G41" i="10" s="1"/>
  <c r="F43" i="10"/>
  <c r="G42" i="10"/>
  <c r="F42" i="10"/>
  <c r="F41" i="10"/>
  <c r="G40" i="10"/>
  <c r="F40" i="10"/>
  <c r="G38" i="10"/>
  <c r="F38" i="10"/>
  <c r="G36" i="10"/>
  <c r="F36" i="10"/>
  <c r="G34" i="10"/>
  <c r="G32" i="10" s="1"/>
  <c r="F34" i="10"/>
  <c r="F32" i="10" s="1"/>
  <c r="G31" i="10"/>
  <c r="F31" i="10"/>
  <c r="G30" i="10"/>
  <c r="F30" i="10"/>
  <c r="G29" i="10"/>
  <c r="F29" i="10"/>
  <c r="G28" i="10"/>
  <c r="F28" i="10"/>
  <c r="G27" i="10"/>
  <c r="F27" i="10"/>
  <c r="A17" i="10"/>
  <c r="D13" i="10"/>
  <c r="D12" i="10"/>
  <c r="D11" i="10"/>
  <c r="D188" i="9"/>
  <c r="F187" i="9"/>
  <c r="B187" i="9"/>
  <c r="G180" i="9"/>
  <c r="F180" i="9"/>
  <c r="G176" i="9"/>
  <c r="F176" i="9"/>
  <c r="G175" i="9"/>
  <c r="F175" i="9"/>
  <c r="G173" i="9"/>
  <c r="F173" i="9"/>
  <c r="G172" i="9"/>
  <c r="F172" i="9"/>
  <c r="G163" i="9"/>
  <c r="F163" i="9"/>
  <c r="G162" i="9"/>
  <c r="F162" i="9"/>
  <c r="G160" i="9"/>
  <c r="F160" i="9"/>
  <c r="G159" i="9"/>
  <c r="F159" i="9"/>
  <c r="G158" i="9"/>
  <c r="G157" i="9" s="1"/>
  <c r="F158" i="9"/>
  <c r="F157" i="9"/>
  <c r="G155" i="9"/>
  <c r="F155" i="9"/>
  <c r="G154" i="9"/>
  <c r="F154" i="9"/>
  <c r="G153" i="9"/>
  <c r="F153" i="9"/>
  <c r="G152" i="9"/>
  <c r="F152" i="9"/>
  <c r="G151" i="9"/>
  <c r="F151" i="9"/>
  <c r="G150" i="9"/>
  <c r="F150" i="9"/>
  <c r="G149" i="9"/>
  <c r="G148" i="9" s="1"/>
  <c r="F149" i="9"/>
  <c r="F148" i="9"/>
  <c r="G146" i="9"/>
  <c r="F146" i="9"/>
  <c r="G145" i="9"/>
  <c r="F145" i="9"/>
  <c r="G144" i="9"/>
  <c r="F144" i="9"/>
  <c r="G134" i="9"/>
  <c r="F134" i="9"/>
  <c r="G133" i="9"/>
  <c r="G132" i="9" s="1"/>
  <c r="F133" i="9"/>
  <c r="F132" i="9"/>
  <c r="G130" i="9"/>
  <c r="F130" i="9"/>
  <c r="F128" i="9"/>
  <c r="G126" i="9"/>
  <c r="F126" i="9"/>
  <c r="G125" i="9"/>
  <c r="F125" i="9"/>
  <c r="G123" i="9"/>
  <c r="F123" i="9"/>
  <c r="G122" i="9"/>
  <c r="F122" i="9"/>
  <c r="G121" i="9"/>
  <c r="F121" i="9"/>
  <c r="G120" i="9"/>
  <c r="F120" i="9"/>
  <c r="G119" i="9"/>
  <c r="G118" i="9" s="1"/>
  <c r="F119" i="9"/>
  <c r="F118" i="9"/>
  <c r="G116" i="9"/>
  <c r="F116" i="9"/>
  <c r="G115" i="9"/>
  <c r="F115" i="9"/>
  <c r="G112" i="9"/>
  <c r="G111" i="9" s="1"/>
  <c r="F112" i="9"/>
  <c r="F111" i="9"/>
  <c r="F179" i="9" s="1"/>
  <c r="I101" i="9"/>
  <c r="G101" i="9"/>
  <c r="F101" i="9"/>
  <c r="H98" i="9"/>
  <c r="I98" i="9" s="1"/>
  <c r="G98" i="9"/>
  <c r="F98" i="9"/>
  <c r="G97" i="9"/>
  <c r="G94" i="9" s="1"/>
  <c r="F97" i="9"/>
  <c r="I96" i="9"/>
  <c r="G96" i="9"/>
  <c r="F96" i="9"/>
  <c r="F94" i="9" s="1"/>
  <c r="G95" i="9"/>
  <c r="I95" i="9" s="1"/>
  <c r="F95" i="9"/>
  <c r="H94" i="9"/>
  <c r="I91" i="9"/>
  <c r="H91" i="9"/>
  <c r="G91" i="9"/>
  <c r="F91" i="9"/>
  <c r="I90" i="9"/>
  <c r="H90" i="9"/>
  <c r="G90" i="9"/>
  <c r="F90" i="9"/>
  <c r="I89" i="9"/>
  <c r="H89" i="9"/>
  <c r="G89" i="9"/>
  <c r="F89" i="9"/>
  <c r="I88" i="9"/>
  <c r="H88" i="9"/>
  <c r="G88" i="9"/>
  <c r="F88" i="9"/>
  <c r="I87" i="9"/>
  <c r="H87" i="9"/>
  <c r="G87" i="9"/>
  <c r="F87" i="9"/>
  <c r="I86" i="9"/>
  <c r="I85" i="9" s="1"/>
  <c r="H86" i="9"/>
  <c r="G86" i="9"/>
  <c r="F86" i="9"/>
  <c r="H85" i="9"/>
  <c r="G85" i="9"/>
  <c r="F85" i="9"/>
  <c r="I82" i="9"/>
  <c r="G82" i="9"/>
  <c r="F82" i="9"/>
  <c r="G81" i="9"/>
  <c r="I81" i="9" s="1"/>
  <c r="F81" i="9"/>
  <c r="H80" i="9"/>
  <c r="G80" i="9"/>
  <c r="I80" i="9" s="1"/>
  <c r="F80" i="9"/>
  <c r="H78" i="9"/>
  <c r="G78" i="9"/>
  <c r="I78" i="9" s="1"/>
  <c r="F78" i="9"/>
  <c r="H77" i="9"/>
  <c r="G77" i="9"/>
  <c r="I77" i="9" s="1"/>
  <c r="F77" i="9"/>
  <c r="H69" i="9"/>
  <c r="G69" i="9"/>
  <c r="I69" i="9" s="1"/>
  <c r="F69" i="9"/>
  <c r="I67" i="9"/>
  <c r="G67" i="9"/>
  <c r="F67" i="9"/>
  <c r="H65" i="9"/>
  <c r="G65" i="9"/>
  <c r="I65" i="9" s="1"/>
  <c r="F65" i="9"/>
  <c r="H64" i="9"/>
  <c r="I64" i="9" s="1"/>
  <c r="G64" i="9"/>
  <c r="F64" i="9"/>
  <c r="F61" i="9" s="1"/>
  <c r="G63" i="9"/>
  <c r="I63" i="9" s="1"/>
  <c r="F63" i="9"/>
  <c r="I62" i="9"/>
  <c r="G62" i="9"/>
  <c r="F62" i="9"/>
  <c r="H61" i="9"/>
  <c r="H49" i="9" s="1"/>
  <c r="G60" i="9"/>
  <c r="I60" i="9" s="1"/>
  <c r="F60" i="9"/>
  <c r="I59" i="9"/>
  <c r="G59" i="9"/>
  <c r="F59" i="9"/>
  <c r="G58" i="9"/>
  <c r="I58" i="9" s="1"/>
  <c r="F58" i="9"/>
  <c r="I57" i="9"/>
  <c r="G57" i="9"/>
  <c r="F57" i="9"/>
  <c r="G56" i="9"/>
  <c r="I56" i="9" s="1"/>
  <c r="F56" i="9"/>
  <c r="I55" i="9"/>
  <c r="G55" i="9"/>
  <c r="F55" i="9"/>
  <c r="G54" i="9"/>
  <c r="I54" i="9" s="1"/>
  <c r="F54" i="9"/>
  <c r="I53" i="9"/>
  <c r="G53" i="9"/>
  <c r="F53" i="9"/>
  <c r="F51" i="9" s="1"/>
  <c r="F49" i="9" s="1"/>
  <c r="G52" i="9"/>
  <c r="G51" i="9" s="1"/>
  <c r="F52" i="9"/>
  <c r="H51" i="9"/>
  <c r="I47" i="9"/>
  <c r="G47" i="9"/>
  <c r="F47" i="9"/>
  <c r="G38" i="9"/>
  <c r="I38" i="9" s="1"/>
  <c r="F38" i="9"/>
  <c r="I36" i="9"/>
  <c r="G36" i="9"/>
  <c r="F36" i="9"/>
  <c r="H35" i="9"/>
  <c r="G35" i="9"/>
  <c r="I35" i="9" s="1"/>
  <c r="F35" i="9"/>
  <c r="H34" i="9"/>
  <c r="G34" i="9"/>
  <c r="I34" i="9" s="1"/>
  <c r="F34" i="9"/>
  <c r="H33" i="9"/>
  <c r="G33" i="9"/>
  <c r="I33" i="9" s="1"/>
  <c r="F33" i="9"/>
  <c r="H32" i="9"/>
  <c r="G32" i="9"/>
  <c r="I32" i="9" s="1"/>
  <c r="F32" i="9"/>
  <c r="H31" i="9"/>
  <c r="G31" i="9"/>
  <c r="I31" i="9" s="1"/>
  <c r="F31" i="9"/>
  <c r="H30" i="9"/>
  <c r="H29" i="9" s="1"/>
  <c r="H24" i="9" s="1"/>
  <c r="G30" i="9"/>
  <c r="I30" i="9" s="1"/>
  <c r="I29" i="9" s="1"/>
  <c r="F30" i="9"/>
  <c r="G29" i="9"/>
  <c r="F29" i="9"/>
  <c r="F24" i="9" s="1"/>
  <c r="G26" i="9"/>
  <c r="I26" i="9" s="1"/>
  <c r="F26" i="9"/>
  <c r="H25" i="9"/>
  <c r="G25" i="9"/>
  <c r="I25" i="9" s="1"/>
  <c r="F25" i="9"/>
  <c r="D15" i="9"/>
  <c r="G14" i="9"/>
  <c r="D14" i="9"/>
  <c r="D13" i="9"/>
  <c r="D12" i="9"/>
  <c r="F25" i="10" l="1"/>
  <c r="F122" i="10" s="1"/>
  <c r="G25" i="10"/>
  <c r="G122" i="10" s="1"/>
  <c r="G204" i="10" s="1"/>
  <c r="G206" i="10" s="1"/>
  <c r="F202" i="10"/>
  <c r="H100" i="9"/>
  <c r="G128" i="9"/>
  <c r="I24" i="9"/>
  <c r="F100" i="9"/>
  <c r="I61" i="9"/>
  <c r="G179" i="9"/>
  <c r="G24" i="9"/>
  <c r="I52" i="9"/>
  <c r="I51" i="9" s="1"/>
  <c r="I97" i="9"/>
  <c r="I94" i="9" s="1"/>
  <c r="G61" i="9"/>
  <c r="G49" i="9" s="1"/>
  <c r="G124" i="10" l="1"/>
  <c r="F124" i="10"/>
  <c r="F204" i="10"/>
  <c r="F206" i="10" s="1"/>
  <c r="I49" i="9"/>
  <c r="I100" i="9" s="1"/>
  <c r="G100" i="9"/>
  <c r="F144" i="10" l="1"/>
  <c r="F139" i="10"/>
  <c r="F134" i="10" s="1"/>
  <c r="F131" i="10"/>
  <c r="G139" i="10"/>
  <c r="G134" i="10" s="1"/>
  <c r="G131" i="10"/>
  <c r="G144" i="10"/>
  <c r="D188" i="7" l="1"/>
  <c r="F187" i="7"/>
  <c r="B187" i="7"/>
  <c r="G180" i="7"/>
  <c r="F180" i="7"/>
  <c r="G176" i="7"/>
  <c r="F176" i="7"/>
  <c r="G175" i="7"/>
  <c r="F175" i="7"/>
  <c r="G173" i="7"/>
  <c r="F173" i="7"/>
  <c r="G172" i="7"/>
  <c r="F172" i="7"/>
  <c r="G163" i="7"/>
  <c r="F163" i="7"/>
  <c r="G162" i="7"/>
  <c r="F162" i="7"/>
  <c r="G160" i="7"/>
  <c r="F160" i="7"/>
  <c r="G159" i="7"/>
  <c r="F159" i="7"/>
  <c r="G158" i="7"/>
  <c r="G157" i="7" s="1"/>
  <c r="F158" i="7"/>
  <c r="F157" i="7" s="1"/>
  <c r="G155" i="7"/>
  <c r="F155" i="7"/>
  <c r="G154" i="7"/>
  <c r="F154" i="7"/>
  <c r="G153" i="7"/>
  <c r="F153" i="7"/>
  <c r="G152" i="7"/>
  <c r="F152" i="7"/>
  <c r="G151" i="7"/>
  <c r="F151" i="7"/>
  <c r="G150" i="7"/>
  <c r="F150" i="7"/>
  <c r="G149" i="7"/>
  <c r="G148" i="7" s="1"/>
  <c r="F149" i="7"/>
  <c r="F148" i="7" s="1"/>
  <c r="G146" i="7"/>
  <c r="F146" i="7"/>
  <c r="G145" i="7"/>
  <c r="F145" i="7"/>
  <c r="G144" i="7"/>
  <c r="F144" i="7"/>
  <c r="G134" i="7"/>
  <c r="F134" i="7"/>
  <c r="G133" i="7"/>
  <c r="G132" i="7" s="1"/>
  <c r="F133" i="7"/>
  <c r="F132" i="7" s="1"/>
  <c r="G130" i="7"/>
  <c r="G128" i="7" s="1"/>
  <c r="F130" i="7"/>
  <c r="G126" i="7"/>
  <c r="F126" i="7"/>
  <c r="G125" i="7"/>
  <c r="F125" i="7"/>
  <c r="G123" i="7"/>
  <c r="F123" i="7"/>
  <c r="G122" i="7"/>
  <c r="F122" i="7"/>
  <c r="G121" i="7"/>
  <c r="F121" i="7"/>
  <c r="G120" i="7"/>
  <c r="F120" i="7"/>
  <c r="G119" i="7"/>
  <c r="G118" i="7" s="1"/>
  <c r="F119" i="7"/>
  <c r="F118" i="7" s="1"/>
  <c r="G116" i="7"/>
  <c r="F116" i="7"/>
  <c r="G115" i="7"/>
  <c r="F115" i="7"/>
  <c r="G112" i="7"/>
  <c r="G111" i="7" s="1"/>
  <c r="F112" i="7"/>
  <c r="F111" i="7" s="1"/>
  <c r="I101" i="7"/>
  <c r="G101" i="7"/>
  <c r="F101" i="7"/>
  <c r="H98" i="7"/>
  <c r="G98" i="7"/>
  <c r="I98" i="7" s="1"/>
  <c r="F98" i="7"/>
  <c r="G97" i="7"/>
  <c r="G94" i="7" s="1"/>
  <c r="F97" i="7"/>
  <c r="I96" i="7"/>
  <c r="G96" i="7"/>
  <c r="F96" i="7"/>
  <c r="F94" i="7" s="1"/>
  <c r="I95" i="7"/>
  <c r="G95" i="7"/>
  <c r="F95" i="7"/>
  <c r="H94" i="7"/>
  <c r="I91" i="7"/>
  <c r="H91" i="7"/>
  <c r="G91" i="7"/>
  <c r="F91" i="7"/>
  <c r="I90" i="7"/>
  <c r="H90" i="7"/>
  <c r="G90" i="7"/>
  <c r="F90" i="7"/>
  <c r="I89" i="7"/>
  <c r="H89" i="7"/>
  <c r="G89" i="7"/>
  <c r="F89" i="7"/>
  <c r="I88" i="7"/>
  <c r="H88" i="7"/>
  <c r="G88" i="7"/>
  <c r="F88" i="7"/>
  <c r="I87" i="7"/>
  <c r="H87" i="7"/>
  <c r="G87" i="7"/>
  <c r="F87" i="7"/>
  <c r="I86" i="7"/>
  <c r="I85" i="7" s="1"/>
  <c r="H86" i="7"/>
  <c r="G86" i="7"/>
  <c r="F86" i="7"/>
  <c r="H85" i="7"/>
  <c r="G85" i="7"/>
  <c r="F85" i="7"/>
  <c r="I82" i="7"/>
  <c r="G82" i="7"/>
  <c r="F82" i="7"/>
  <c r="G81" i="7"/>
  <c r="I81" i="7" s="1"/>
  <c r="F81" i="7"/>
  <c r="H80" i="7"/>
  <c r="G80" i="7"/>
  <c r="I80" i="7" s="1"/>
  <c r="F80" i="7"/>
  <c r="H78" i="7"/>
  <c r="G78" i="7"/>
  <c r="I78" i="7" s="1"/>
  <c r="F78" i="7"/>
  <c r="H77" i="7"/>
  <c r="G77" i="7"/>
  <c r="I77" i="7" s="1"/>
  <c r="F77" i="7"/>
  <c r="H69" i="7"/>
  <c r="G69" i="7"/>
  <c r="I69" i="7" s="1"/>
  <c r="F69" i="7"/>
  <c r="G67" i="7"/>
  <c r="I67" i="7" s="1"/>
  <c r="F67" i="7"/>
  <c r="I65" i="7"/>
  <c r="H65" i="7"/>
  <c r="G65" i="7"/>
  <c r="F65" i="7"/>
  <c r="I64" i="7"/>
  <c r="H64" i="7"/>
  <c r="G64" i="7"/>
  <c r="F64" i="7"/>
  <c r="F61" i="7" s="1"/>
  <c r="I63" i="7"/>
  <c r="G63" i="7"/>
  <c r="F63" i="7"/>
  <c r="I62" i="7"/>
  <c r="I61" i="7" s="1"/>
  <c r="G62" i="7"/>
  <c r="F62" i="7"/>
  <c r="H61" i="7"/>
  <c r="H49" i="7" s="1"/>
  <c r="G61" i="7"/>
  <c r="G60" i="7"/>
  <c r="I60" i="7" s="1"/>
  <c r="F60" i="7"/>
  <c r="G59" i="7"/>
  <c r="I59" i="7" s="1"/>
  <c r="F59" i="7"/>
  <c r="I58" i="7"/>
  <c r="G58" i="7"/>
  <c r="F58" i="7"/>
  <c r="I57" i="7"/>
  <c r="G57" i="7"/>
  <c r="F57" i="7"/>
  <c r="G56" i="7"/>
  <c r="I56" i="7" s="1"/>
  <c r="F56" i="7"/>
  <c r="G55" i="7"/>
  <c r="I55" i="7" s="1"/>
  <c r="F55" i="7"/>
  <c r="F51" i="7" s="1"/>
  <c r="F49" i="7" s="1"/>
  <c r="I54" i="7"/>
  <c r="G54" i="7"/>
  <c r="F54" i="7"/>
  <c r="I53" i="7"/>
  <c r="G53" i="7"/>
  <c r="F53" i="7"/>
  <c r="G52" i="7"/>
  <c r="I52" i="7" s="1"/>
  <c r="I51" i="7" s="1"/>
  <c r="F52" i="7"/>
  <c r="H51" i="7"/>
  <c r="G51" i="7"/>
  <c r="G49" i="7" s="1"/>
  <c r="G47" i="7"/>
  <c r="I47" i="7" s="1"/>
  <c r="F47" i="7"/>
  <c r="F24" i="7" s="1"/>
  <c r="I38" i="7"/>
  <c r="G38" i="7"/>
  <c r="F38" i="7"/>
  <c r="I36" i="7"/>
  <c r="G36" i="7"/>
  <c r="F36" i="7"/>
  <c r="H35" i="7"/>
  <c r="G35" i="7"/>
  <c r="I35" i="7" s="1"/>
  <c r="F35" i="7"/>
  <c r="H34" i="7"/>
  <c r="G34" i="7"/>
  <c r="I34" i="7" s="1"/>
  <c r="F34" i="7"/>
  <c r="H33" i="7"/>
  <c r="G33" i="7"/>
  <c r="I33" i="7" s="1"/>
  <c r="F33" i="7"/>
  <c r="H32" i="7"/>
  <c r="G32" i="7"/>
  <c r="I32" i="7" s="1"/>
  <c r="F32" i="7"/>
  <c r="H31" i="7"/>
  <c r="G31" i="7"/>
  <c r="I31" i="7" s="1"/>
  <c r="F31" i="7"/>
  <c r="H30" i="7"/>
  <c r="H29" i="7" s="1"/>
  <c r="H24" i="7" s="1"/>
  <c r="H100" i="7" s="1"/>
  <c r="G30" i="7"/>
  <c r="I30" i="7" s="1"/>
  <c r="F30" i="7"/>
  <c r="G29" i="7"/>
  <c r="F29" i="7"/>
  <c r="G26" i="7"/>
  <c r="I26" i="7" s="1"/>
  <c r="F26" i="7"/>
  <c r="H25" i="7"/>
  <c r="G25" i="7"/>
  <c r="I25" i="7" s="1"/>
  <c r="F25" i="7"/>
  <c r="D15" i="7"/>
  <c r="G14" i="7"/>
  <c r="D14" i="7"/>
  <c r="D13" i="7"/>
  <c r="D12" i="7"/>
  <c r="F100" i="7" l="1"/>
  <c r="G179" i="7"/>
  <c r="I49" i="7"/>
  <c r="I29" i="7"/>
  <c r="I24" i="7" s="1"/>
  <c r="I100" i="7" s="1"/>
  <c r="F128" i="7"/>
  <c r="F179" i="7" s="1"/>
  <c r="I97" i="7"/>
  <c r="I94" i="7" s="1"/>
  <c r="G24" i="7"/>
  <c r="G100" i="7" s="1"/>
  <c r="D218" i="6" l="1"/>
  <c r="F217" i="6"/>
  <c r="B217" i="6"/>
  <c r="A217" i="6"/>
  <c r="A216" i="6"/>
  <c r="G208" i="6"/>
  <c r="F208" i="6"/>
  <c r="G201" i="6"/>
  <c r="F201" i="6"/>
  <c r="G197" i="6"/>
  <c r="F197" i="6"/>
  <c r="G196" i="6"/>
  <c r="F196" i="6"/>
  <c r="G195" i="6"/>
  <c r="F195" i="6"/>
  <c r="G194" i="6"/>
  <c r="F194" i="6"/>
  <c r="F192" i="6" s="1"/>
  <c r="G192" i="6"/>
  <c r="G191" i="6"/>
  <c r="F191" i="6"/>
  <c r="G190" i="6"/>
  <c r="F190" i="6"/>
  <c r="F187" i="6" s="1"/>
  <c r="G189" i="6"/>
  <c r="F189" i="6"/>
  <c r="G187" i="6"/>
  <c r="G186" i="6"/>
  <c r="F186" i="6"/>
  <c r="G185" i="6"/>
  <c r="F185" i="6"/>
  <c r="G184" i="6"/>
  <c r="F184" i="6"/>
  <c r="G183" i="6"/>
  <c r="G177" i="6" s="1"/>
  <c r="F183" i="6"/>
  <c r="F177" i="6" s="1"/>
  <c r="G176" i="6"/>
  <c r="F176" i="6"/>
  <c r="G175" i="6"/>
  <c r="F175" i="6"/>
  <c r="G173" i="6"/>
  <c r="F173" i="6"/>
  <c r="G172" i="6"/>
  <c r="G170" i="6" s="1"/>
  <c r="F172" i="6"/>
  <c r="F170" i="6" s="1"/>
  <c r="G168" i="6"/>
  <c r="F168" i="6"/>
  <c r="G167" i="6"/>
  <c r="F167" i="6"/>
  <c r="G166" i="6"/>
  <c r="F166" i="6"/>
  <c r="G165" i="6"/>
  <c r="F165" i="6"/>
  <c r="G164" i="6"/>
  <c r="G162" i="6" s="1"/>
  <c r="F164" i="6"/>
  <c r="F162" i="6" s="1"/>
  <c r="G161" i="6"/>
  <c r="F161" i="6"/>
  <c r="G159" i="6"/>
  <c r="F159" i="6"/>
  <c r="G158" i="6"/>
  <c r="F158" i="6"/>
  <c r="G157" i="6"/>
  <c r="F157" i="6"/>
  <c r="G155" i="6"/>
  <c r="F155" i="6"/>
  <c r="G154" i="6"/>
  <c r="F154" i="6"/>
  <c r="G153" i="6"/>
  <c r="F153" i="6"/>
  <c r="G152" i="6"/>
  <c r="F152" i="6"/>
  <c r="F148" i="6" s="1"/>
  <c r="G138" i="6"/>
  <c r="F138" i="6"/>
  <c r="G137" i="6"/>
  <c r="F137" i="6"/>
  <c r="G127" i="6"/>
  <c r="F127" i="6"/>
  <c r="G121" i="6"/>
  <c r="F121" i="6"/>
  <c r="G120" i="6"/>
  <c r="F120" i="6"/>
  <c r="G119" i="6"/>
  <c r="F119" i="6"/>
  <c r="G117" i="6"/>
  <c r="F117" i="6"/>
  <c r="G115" i="6"/>
  <c r="F115" i="6"/>
  <c r="G112" i="6"/>
  <c r="G110" i="6"/>
  <c r="F110" i="6"/>
  <c r="G108" i="6"/>
  <c r="F108" i="6"/>
  <c r="G107" i="6"/>
  <c r="F107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F97" i="6"/>
  <c r="G92" i="6"/>
  <c r="F92" i="6"/>
  <c r="G90" i="6"/>
  <c r="F90" i="6"/>
  <c r="G88" i="6"/>
  <c r="F88" i="6"/>
  <c r="G86" i="6"/>
  <c r="G84" i="6" s="1"/>
  <c r="F86" i="6"/>
  <c r="F84" i="6" s="1"/>
  <c r="G83" i="6"/>
  <c r="F83" i="6"/>
  <c r="G82" i="6"/>
  <c r="F82" i="6"/>
  <c r="G81" i="6"/>
  <c r="F81" i="6"/>
  <c r="G80" i="6"/>
  <c r="F80" i="6"/>
  <c r="G79" i="6"/>
  <c r="F79" i="6"/>
  <c r="F76" i="6" s="1"/>
  <c r="G78" i="6"/>
  <c r="G76" i="6" s="1"/>
  <c r="F78" i="6"/>
  <c r="G75" i="6"/>
  <c r="F75" i="6"/>
  <c r="G73" i="6"/>
  <c r="F73" i="6"/>
  <c r="G71" i="6"/>
  <c r="G68" i="6" s="1"/>
  <c r="F71" i="6"/>
  <c r="F68" i="6" s="1"/>
  <c r="G67" i="6"/>
  <c r="F67" i="6"/>
  <c r="G65" i="6"/>
  <c r="F65" i="6"/>
  <c r="G64" i="6"/>
  <c r="F64" i="6"/>
  <c r="G63" i="6"/>
  <c r="G61" i="6" s="1"/>
  <c r="F63" i="6"/>
  <c r="F61" i="6" s="1"/>
  <c r="G60" i="6"/>
  <c r="F60" i="6"/>
  <c r="G58" i="6"/>
  <c r="G54" i="6" s="1"/>
  <c r="F58" i="6"/>
  <c r="G57" i="6"/>
  <c r="F57" i="6"/>
  <c r="F54" i="6" s="1"/>
  <c r="G53" i="6"/>
  <c r="F53" i="6"/>
  <c r="G52" i="6"/>
  <c r="F52" i="6"/>
  <c r="G51" i="6"/>
  <c r="F51" i="6"/>
  <c r="G50" i="6"/>
  <c r="F50" i="6"/>
  <c r="G49" i="6"/>
  <c r="F49" i="6"/>
  <c r="G43" i="6"/>
  <c r="F43" i="6"/>
  <c r="G42" i="6"/>
  <c r="G41" i="6" s="1"/>
  <c r="F42" i="6"/>
  <c r="G40" i="6"/>
  <c r="F40" i="6"/>
  <c r="G38" i="6"/>
  <c r="F38" i="6"/>
  <c r="G36" i="6"/>
  <c r="F36" i="6"/>
  <c r="G34" i="6"/>
  <c r="F34" i="6"/>
  <c r="F32" i="6"/>
  <c r="G31" i="6"/>
  <c r="F31" i="6"/>
  <c r="G30" i="6"/>
  <c r="F30" i="6"/>
  <c r="G29" i="6"/>
  <c r="F29" i="6"/>
  <c r="G28" i="6"/>
  <c r="F28" i="6"/>
  <c r="F27" i="6" s="1"/>
  <c r="G27" i="6"/>
  <c r="A17" i="6"/>
  <c r="D13" i="6"/>
  <c r="D12" i="6"/>
  <c r="D11" i="6"/>
  <c r="F202" i="6" l="1"/>
  <c r="G148" i="6"/>
  <c r="G202" i="6" s="1"/>
  <c r="G124" i="6" s="1"/>
  <c r="G32" i="6"/>
  <c r="F41" i="6"/>
  <c r="G97" i="6"/>
  <c r="F112" i="6"/>
  <c r="G25" i="6"/>
  <c r="G122" i="6" s="1"/>
  <c r="G204" i="6" s="1"/>
  <c r="F25" i="6"/>
  <c r="F122" i="6" s="1"/>
  <c r="F204" i="6" s="1"/>
  <c r="F206" i="6" s="1"/>
  <c r="G206" i="6" l="1"/>
  <c r="G139" i="6"/>
  <c r="G134" i="6" s="1"/>
  <c r="G131" i="6"/>
  <c r="G144" i="6"/>
  <c r="F124" i="6"/>
  <c r="F144" i="6" l="1"/>
  <c r="F139" i="6"/>
  <c r="F134" i="6" s="1"/>
  <c r="F131" i="6"/>
  <c r="D218" i="4" l="1"/>
  <c r="F217" i="4"/>
  <c r="B217" i="4"/>
  <c r="A217" i="4"/>
  <c r="A216" i="4"/>
  <c r="G208" i="4"/>
  <c r="F208" i="4"/>
  <c r="G201" i="4"/>
  <c r="F201" i="4"/>
  <c r="G197" i="4"/>
  <c r="F197" i="4"/>
  <c r="G196" i="4"/>
  <c r="F196" i="4"/>
  <c r="G195" i="4"/>
  <c r="F195" i="4"/>
  <c r="G194" i="4"/>
  <c r="F194" i="4"/>
  <c r="G192" i="4"/>
  <c r="F192" i="4"/>
  <c r="G191" i="4"/>
  <c r="F191" i="4"/>
  <c r="G190" i="4"/>
  <c r="F190" i="4"/>
  <c r="G189" i="4"/>
  <c r="F189" i="4"/>
  <c r="G187" i="4"/>
  <c r="F187" i="4"/>
  <c r="G186" i="4"/>
  <c r="F186" i="4"/>
  <c r="G185" i="4"/>
  <c r="F185" i="4"/>
  <c r="G184" i="4"/>
  <c r="F184" i="4"/>
  <c r="G183" i="4"/>
  <c r="G177" i="4" s="1"/>
  <c r="F183" i="4"/>
  <c r="F177" i="4" s="1"/>
  <c r="G176" i="4"/>
  <c r="F176" i="4"/>
  <c r="G175" i="4"/>
  <c r="F175" i="4"/>
  <c r="G173" i="4"/>
  <c r="F173" i="4"/>
  <c r="G172" i="4"/>
  <c r="F172" i="4"/>
  <c r="G170" i="4"/>
  <c r="F170" i="4"/>
  <c r="G168" i="4"/>
  <c r="F168" i="4"/>
  <c r="G167" i="4"/>
  <c r="F167" i="4"/>
  <c r="G166" i="4"/>
  <c r="F166" i="4"/>
  <c r="G165" i="4"/>
  <c r="F165" i="4"/>
  <c r="G164" i="4"/>
  <c r="F164" i="4"/>
  <c r="G162" i="4"/>
  <c r="F162" i="4"/>
  <c r="G161" i="4"/>
  <c r="F161" i="4"/>
  <c r="G159" i="4"/>
  <c r="F159" i="4"/>
  <c r="G158" i="4"/>
  <c r="F158" i="4"/>
  <c r="G157" i="4"/>
  <c r="F157" i="4"/>
  <c r="G155" i="4"/>
  <c r="F155" i="4"/>
  <c r="G154" i="4"/>
  <c r="F154" i="4"/>
  <c r="G153" i="4"/>
  <c r="F153" i="4"/>
  <c r="G152" i="4"/>
  <c r="G148" i="4" s="1"/>
  <c r="G202" i="4" s="1"/>
  <c r="F152" i="4"/>
  <c r="F148" i="4" s="1"/>
  <c r="G138" i="4"/>
  <c r="F138" i="4"/>
  <c r="G137" i="4"/>
  <c r="F137" i="4"/>
  <c r="G127" i="4"/>
  <c r="F127" i="4"/>
  <c r="G121" i="4"/>
  <c r="F121" i="4"/>
  <c r="G120" i="4"/>
  <c r="F120" i="4"/>
  <c r="G119" i="4"/>
  <c r="F119" i="4"/>
  <c r="G117" i="4"/>
  <c r="F117" i="4"/>
  <c r="G115" i="4"/>
  <c r="F115" i="4"/>
  <c r="G112" i="4"/>
  <c r="F112" i="4"/>
  <c r="G110" i="4"/>
  <c r="F110" i="4"/>
  <c r="G108" i="4"/>
  <c r="F108" i="4"/>
  <c r="G107" i="4"/>
  <c r="F107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G97" i="4" s="1"/>
  <c r="F99" i="4"/>
  <c r="F97" i="4" s="1"/>
  <c r="G92" i="4"/>
  <c r="F92" i="4"/>
  <c r="G90" i="4"/>
  <c r="F90" i="4"/>
  <c r="G88" i="4"/>
  <c r="F88" i="4"/>
  <c r="G86" i="4"/>
  <c r="F86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G76" i="4" s="1"/>
  <c r="F78" i="4"/>
  <c r="F76" i="4" s="1"/>
  <c r="G75" i="4"/>
  <c r="F75" i="4"/>
  <c r="G73" i="4"/>
  <c r="F73" i="4"/>
  <c r="G71" i="4"/>
  <c r="G68" i="4" s="1"/>
  <c r="F71" i="4"/>
  <c r="F68" i="4" s="1"/>
  <c r="G67" i="4"/>
  <c r="F67" i="4"/>
  <c r="G65" i="4"/>
  <c r="F65" i="4"/>
  <c r="G64" i="4"/>
  <c r="F64" i="4"/>
  <c r="G63" i="4"/>
  <c r="F63" i="4"/>
  <c r="G61" i="4"/>
  <c r="F61" i="4"/>
  <c r="G60" i="4"/>
  <c r="F60" i="4"/>
  <c r="G58" i="4"/>
  <c r="F58" i="4"/>
  <c r="G57" i="4"/>
  <c r="F57" i="4"/>
  <c r="G54" i="4"/>
  <c r="F54" i="4"/>
  <c r="G53" i="4"/>
  <c r="F53" i="4"/>
  <c r="G52" i="4"/>
  <c r="F52" i="4"/>
  <c r="G51" i="4"/>
  <c r="F51" i="4"/>
  <c r="G50" i="4"/>
  <c r="F50" i="4"/>
  <c r="G49" i="4"/>
  <c r="F49" i="4"/>
  <c r="G43" i="4"/>
  <c r="G41" i="4" s="1"/>
  <c r="F43" i="4"/>
  <c r="G42" i="4"/>
  <c r="F42" i="4"/>
  <c r="F41" i="4"/>
  <c r="G40" i="4"/>
  <c r="F40" i="4"/>
  <c r="G38" i="4"/>
  <c r="F38" i="4"/>
  <c r="G36" i="4"/>
  <c r="F36" i="4"/>
  <c r="G34" i="4"/>
  <c r="G32" i="4" s="1"/>
  <c r="F34" i="4"/>
  <c r="F32" i="4" s="1"/>
  <c r="G31" i="4"/>
  <c r="F31" i="4"/>
  <c r="G30" i="4"/>
  <c r="F30" i="4"/>
  <c r="G29" i="4"/>
  <c r="F29" i="4"/>
  <c r="F27" i="4" s="1"/>
  <c r="G28" i="4"/>
  <c r="F28" i="4"/>
  <c r="G27" i="4"/>
  <c r="A17" i="4"/>
  <c r="D13" i="4"/>
  <c r="D12" i="4"/>
  <c r="D11" i="4"/>
  <c r="F25" i="4" l="1"/>
  <c r="F122" i="4" s="1"/>
  <c r="F204" i="4" s="1"/>
  <c r="G25" i="4"/>
  <c r="G122" i="4" s="1"/>
  <c r="G204" i="4" s="1"/>
  <c r="G206" i="4" s="1"/>
  <c r="F202" i="4"/>
  <c r="F206" i="4" l="1"/>
  <c r="F124" i="4"/>
  <c r="G124" i="4"/>
  <c r="G139" i="4" l="1"/>
  <c r="G134" i="4" s="1"/>
  <c r="G131" i="4"/>
  <c r="G144" i="4"/>
  <c r="F144" i="4"/>
  <c r="F139" i="4"/>
  <c r="F134" i="4" s="1"/>
  <c r="F131" i="4"/>
  <c r="D188" i="3" l="1"/>
  <c r="F187" i="3"/>
  <c r="B187" i="3"/>
  <c r="G180" i="3"/>
  <c r="F180" i="3"/>
  <c r="G176" i="3"/>
  <c r="F176" i="3"/>
  <c r="G175" i="3"/>
  <c r="F175" i="3"/>
  <c r="G173" i="3"/>
  <c r="F173" i="3"/>
  <c r="G172" i="3"/>
  <c r="F172" i="3"/>
  <c r="G163" i="3"/>
  <c r="F163" i="3"/>
  <c r="G162" i="3"/>
  <c r="F162" i="3"/>
  <c r="G160" i="3"/>
  <c r="F160" i="3"/>
  <c r="G159" i="3"/>
  <c r="F159" i="3"/>
  <c r="G158" i="3"/>
  <c r="F158" i="3"/>
  <c r="F157" i="3" s="1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6" i="3"/>
  <c r="F146" i="3"/>
  <c r="G145" i="3"/>
  <c r="F145" i="3"/>
  <c r="G144" i="3"/>
  <c r="F144" i="3"/>
  <c r="G134" i="3"/>
  <c r="F134" i="3"/>
  <c r="G133" i="3"/>
  <c r="G132" i="3" s="1"/>
  <c r="F133" i="3"/>
  <c r="F132" i="3" s="1"/>
  <c r="G130" i="3"/>
  <c r="F130" i="3"/>
  <c r="G126" i="3"/>
  <c r="F126" i="3"/>
  <c r="G125" i="3"/>
  <c r="F125" i="3"/>
  <c r="G123" i="3"/>
  <c r="F123" i="3"/>
  <c r="G122" i="3"/>
  <c r="F122" i="3"/>
  <c r="G121" i="3"/>
  <c r="F121" i="3"/>
  <c r="G120" i="3"/>
  <c r="F120" i="3"/>
  <c r="G119" i="3"/>
  <c r="G118" i="3" s="1"/>
  <c r="F119" i="3"/>
  <c r="F118" i="3" s="1"/>
  <c r="G116" i="3"/>
  <c r="F116" i="3"/>
  <c r="G115" i="3"/>
  <c r="F115" i="3"/>
  <c r="G112" i="3"/>
  <c r="F112" i="3"/>
  <c r="I101" i="3"/>
  <c r="G101" i="3"/>
  <c r="F101" i="3"/>
  <c r="H98" i="3"/>
  <c r="G98" i="3"/>
  <c r="I98" i="3" s="1"/>
  <c r="F98" i="3"/>
  <c r="G97" i="3"/>
  <c r="F97" i="3"/>
  <c r="G96" i="3"/>
  <c r="I96" i="3" s="1"/>
  <c r="F96" i="3"/>
  <c r="I95" i="3"/>
  <c r="G95" i="3"/>
  <c r="F95" i="3"/>
  <c r="H94" i="3"/>
  <c r="H91" i="3"/>
  <c r="G91" i="3"/>
  <c r="I91" i="3" s="1"/>
  <c r="F91" i="3"/>
  <c r="H90" i="3"/>
  <c r="G90" i="3"/>
  <c r="I90" i="3" s="1"/>
  <c r="F90" i="3"/>
  <c r="H89" i="3"/>
  <c r="G89" i="3"/>
  <c r="I89" i="3" s="1"/>
  <c r="F89" i="3"/>
  <c r="H88" i="3"/>
  <c r="G88" i="3"/>
  <c r="I88" i="3" s="1"/>
  <c r="F88" i="3"/>
  <c r="H87" i="3"/>
  <c r="G87" i="3"/>
  <c r="I87" i="3" s="1"/>
  <c r="F87" i="3"/>
  <c r="H86" i="3"/>
  <c r="G86" i="3"/>
  <c r="I86" i="3" s="1"/>
  <c r="F86" i="3"/>
  <c r="H85" i="3"/>
  <c r="F85" i="3"/>
  <c r="I82" i="3"/>
  <c r="G82" i="3"/>
  <c r="F82" i="3"/>
  <c r="G81" i="3"/>
  <c r="I81" i="3" s="1"/>
  <c r="F81" i="3"/>
  <c r="H80" i="3"/>
  <c r="G80" i="3"/>
  <c r="F80" i="3"/>
  <c r="H78" i="3"/>
  <c r="G78" i="3"/>
  <c r="F78" i="3"/>
  <c r="H77" i="3"/>
  <c r="G77" i="3"/>
  <c r="F77" i="3"/>
  <c r="H69" i="3"/>
  <c r="G69" i="3"/>
  <c r="I69" i="3" s="1"/>
  <c r="F69" i="3"/>
  <c r="G67" i="3"/>
  <c r="I67" i="3" s="1"/>
  <c r="F67" i="3"/>
  <c r="I65" i="3"/>
  <c r="H65" i="3"/>
  <c r="G65" i="3"/>
  <c r="F65" i="3"/>
  <c r="I64" i="3"/>
  <c r="H64" i="3"/>
  <c r="G64" i="3"/>
  <c r="F64" i="3"/>
  <c r="I63" i="3"/>
  <c r="G63" i="3"/>
  <c r="F63" i="3"/>
  <c r="G62" i="3"/>
  <c r="I62" i="3" s="1"/>
  <c r="I61" i="3" s="1"/>
  <c r="F62" i="3"/>
  <c r="H61" i="3"/>
  <c r="G60" i="3"/>
  <c r="I60" i="3" s="1"/>
  <c r="F60" i="3"/>
  <c r="G59" i="3"/>
  <c r="I59" i="3" s="1"/>
  <c r="F59" i="3"/>
  <c r="I58" i="3"/>
  <c r="G58" i="3"/>
  <c r="F58" i="3"/>
  <c r="G57" i="3"/>
  <c r="I57" i="3" s="1"/>
  <c r="F57" i="3"/>
  <c r="G56" i="3"/>
  <c r="I56" i="3" s="1"/>
  <c r="F56" i="3"/>
  <c r="G55" i="3"/>
  <c r="I55" i="3" s="1"/>
  <c r="F55" i="3"/>
  <c r="I54" i="3"/>
  <c r="G54" i="3"/>
  <c r="F54" i="3"/>
  <c r="G53" i="3"/>
  <c r="I53" i="3" s="1"/>
  <c r="F53" i="3"/>
  <c r="G52" i="3"/>
  <c r="I52" i="3" s="1"/>
  <c r="F52" i="3"/>
  <c r="H51" i="3"/>
  <c r="G47" i="3"/>
  <c r="I47" i="3" s="1"/>
  <c r="F47" i="3"/>
  <c r="G38" i="3"/>
  <c r="I38" i="3" s="1"/>
  <c r="F38" i="3"/>
  <c r="I36" i="3"/>
  <c r="G36" i="3"/>
  <c r="F36" i="3"/>
  <c r="H35" i="3"/>
  <c r="G35" i="3"/>
  <c r="I35" i="3" s="1"/>
  <c r="F35" i="3"/>
  <c r="H34" i="3"/>
  <c r="G34" i="3"/>
  <c r="F34" i="3"/>
  <c r="H33" i="3"/>
  <c r="G33" i="3"/>
  <c r="I33" i="3" s="1"/>
  <c r="F33" i="3"/>
  <c r="H32" i="3"/>
  <c r="G32" i="3"/>
  <c r="F32" i="3"/>
  <c r="H31" i="3"/>
  <c r="G31" i="3"/>
  <c r="I31" i="3" s="1"/>
  <c r="F31" i="3"/>
  <c r="H30" i="3"/>
  <c r="G30" i="3"/>
  <c r="F30" i="3"/>
  <c r="F29" i="3" s="1"/>
  <c r="G26" i="3"/>
  <c r="I26" i="3" s="1"/>
  <c r="F26" i="3"/>
  <c r="H25" i="3"/>
  <c r="G25" i="3"/>
  <c r="I25" i="3" s="1"/>
  <c r="F25" i="3"/>
  <c r="D15" i="3"/>
  <c r="G14" i="3"/>
  <c r="D14" i="3"/>
  <c r="D13" i="3"/>
  <c r="D12" i="3"/>
  <c r="I85" i="3" l="1"/>
  <c r="F24" i="3"/>
  <c r="G157" i="3"/>
  <c r="I30" i="3"/>
  <c r="I34" i="3"/>
  <c r="G61" i="3"/>
  <c r="F61" i="3"/>
  <c r="I80" i="3"/>
  <c r="G85" i="3"/>
  <c r="F111" i="3"/>
  <c r="F148" i="3"/>
  <c r="F128" i="3" s="1"/>
  <c r="F179" i="3" s="1"/>
  <c r="H29" i="3"/>
  <c r="H24" i="3" s="1"/>
  <c r="H100" i="3" s="1"/>
  <c r="H49" i="3"/>
  <c r="I78" i="3"/>
  <c r="G94" i="3"/>
  <c r="G111" i="3"/>
  <c r="G148" i="3"/>
  <c r="G128" i="3" s="1"/>
  <c r="G179" i="3" s="1"/>
  <c r="G29" i="3"/>
  <c r="G24" i="3" s="1"/>
  <c r="I32" i="3"/>
  <c r="F51" i="3"/>
  <c r="I77" i="3"/>
  <c r="F94" i="3"/>
  <c r="I51" i="3"/>
  <c r="I49" i="3" s="1"/>
  <c r="I29" i="3"/>
  <c r="I24" i="3" s="1"/>
  <c r="G51" i="3"/>
  <c r="G49" i="3" s="1"/>
  <c r="I97" i="3"/>
  <c r="I94" i="3" s="1"/>
  <c r="F49" i="3" l="1"/>
  <c r="F100" i="3" s="1"/>
  <c r="I100" i="3"/>
  <c r="G100" i="3"/>
  <c r="D218" i="2" l="1"/>
  <c r="F217" i="2"/>
  <c r="B217" i="2"/>
  <c r="A217" i="2"/>
  <c r="A216" i="2"/>
  <c r="G208" i="2"/>
  <c r="F208" i="2"/>
  <c r="G201" i="2"/>
  <c r="F201" i="2"/>
  <c r="G197" i="2"/>
  <c r="F197" i="2"/>
  <c r="G196" i="2"/>
  <c r="F196" i="2"/>
  <c r="G195" i="2"/>
  <c r="F195" i="2"/>
  <c r="G194" i="2"/>
  <c r="F194" i="2"/>
  <c r="G192" i="2"/>
  <c r="F192" i="2"/>
  <c r="G191" i="2"/>
  <c r="F191" i="2"/>
  <c r="G190" i="2"/>
  <c r="F190" i="2"/>
  <c r="G189" i="2"/>
  <c r="F189" i="2"/>
  <c r="G187" i="2"/>
  <c r="F187" i="2"/>
  <c r="G186" i="2"/>
  <c r="F186" i="2"/>
  <c r="G185" i="2"/>
  <c r="F185" i="2"/>
  <c r="G184" i="2"/>
  <c r="F184" i="2"/>
  <c r="G183" i="2"/>
  <c r="G177" i="2" s="1"/>
  <c r="F183" i="2"/>
  <c r="F177" i="2" s="1"/>
  <c r="G176" i="2"/>
  <c r="F176" i="2"/>
  <c r="G175" i="2"/>
  <c r="F175" i="2"/>
  <c r="G173" i="2"/>
  <c r="G170" i="2" s="1"/>
  <c r="F173" i="2"/>
  <c r="G172" i="2"/>
  <c r="F172" i="2"/>
  <c r="F170" i="2"/>
  <c r="G168" i="2"/>
  <c r="F168" i="2"/>
  <c r="G167" i="2"/>
  <c r="F167" i="2"/>
  <c r="G166" i="2"/>
  <c r="F166" i="2"/>
  <c r="G165" i="2"/>
  <c r="F165" i="2"/>
  <c r="G164" i="2"/>
  <c r="F164" i="2"/>
  <c r="G162" i="2"/>
  <c r="F162" i="2"/>
  <c r="G161" i="2"/>
  <c r="F161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G152" i="2"/>
  <c r="G148" i="2" s="1"/>
  <c r="F152" i="2"/>
  <c r="F148" i="2" s="1"/>
  <c r="F202" i="2" s="1"/>
  <c r="G138" i="2"/>
  <c r="F138" i="2"/>
  <c r="G137" i="2"/>
  <c r="F137" i="2"/>
  <c r="G127" i="2"/>
  <c r="F127" i="2"/>
  <c r="G121" i="2"/>
  <c r="F121" i="2"/>
  <c r="G120" i="2"/>
  <c r="F120" i="2"/>
  <c r="G119" i="2"/>
  <c r="F119" i="2"/>
  <c r="G117" i="2"/>
  <c r="F117" i="2"/>
  <c r="G115" i="2"/>
  <c r="F115" i="2"/>
  <c r="G112" i="2"/>
  <c r="F112" i="2"/>
  <c r="G110" i="2"/>
  <c r="F110" i="2"/>
  <c r="G108" i="2"/>
  <c r="F108" i="2"/>
  <c r="G107" i="2"/>
  <c r="F107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G97" i="2" s="1"/>
  <c r="F99" i="2"/>
  <c r="F97" i="2" s="1"/>
  <c r="G92" i="2"/>
  <c r="F92" i="2"/>
  <c r="G90" i="2"/>
  <c r="F90" i="2"/>
  <c r="G88" i="2"/>
  <c r="F88" i="2"/>
  <c r="G86" i="2"/>
  <c r="F86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G76" i="2" s="1"/>
  <c r="F78" i="2"/>
  <c r="F76" i="2" s="1"/>
  <c r="G75" i="2"/>
  <c r="F75" i="2"/>
  <c r="G73" i="2"/>
  <c r="F73" i="2"/>
  <c r="G71" i="2"/>
  <c r="G68" i="2" s="1"/>
  <c r="F71" i="2"/>
  <c r="F68" i="2" s="1"/>
  <c r="G67" i="2"/>
  <c r="F67" i="2"/>
  <c r="G65" i="2"/>
  <c r="F65" i="2"/>
  <c r="G64" i="2"/>
  <c r="F64" i="2"/>
  <c r="G63" i="2"/>
  <c r="F63" i="2"/>
  <c r="G61" i="2"/>
  <c r="F61" i="2"/>
  <c r="G60" i="2"/>
  <c r="F60" i="2"/>
  <c r="G58" i="2"/>
  <c r="F58" i="2"/>
  <c r="G57" i="2"/>
  <c r="F57" i="2"/>
  <c r="G54" i="2"/>
  <c r="F54" i="2"/>
  <c r="G53" i="2"/>
  <c r="F53" i="2"/>
  <c r="G52" i="2"/>
  <c r="F52" i="2"/>
  <c r="G51" i="2"/>
  <c r="F51" i="2"/>
  <c r="G50" i="2"/>
  <c r="F50" i="2"/>
  <c r="G49" i="2"/>
  <c r="F49" i="2"/>
  <c r="G43" i="2"/>
  <c r="G41" i="2" s="1"/>
  <c r="F43" i="2"/>
  <c r="G42" i="2"/>
  <c r="F42" i="2"/>
  <c r="F41" i="2"/>
  <c r="G40" i="2"/>
  <c r="F40" i="2"/>
  <c r="G38" i="2"/>
  <c r="F38" i="2"/>
  <c r="G36" i="2"/>
  <c r="F36" i="2"/>
  <c r="G34" i="2"/>
  <c r="G32" i="2" s="1"/>
  <c r="F34" i="2"/>
  <c r="F32" i="2" s="1"/>
  <c r="G31" i="2"/>
  <c r="F31" i="2"/>
  <c r="G30" i="2"/>
  <c r="F30" i="2"/>
  <c r="G29" i="2"/>
  <c r="G27" i="2" s="1"/>
  <c r="G25" i="2" s="1"/>
  <c r="G122" i="2" s="1"/>
  <c r="F29" i="2"/>
  <c r="G28" i="2"/>
  <c r="F28" i="2"/>
  <c r="F27" i="2"/>
  <c r="F25" i="2" s="1"/>
  <c r="F122" i="2" s="1"/>
  <c r="F204" i="2" s="1"/>
  <c r="A17" i="2"/>
  <c r="D13" i="2"/>
  <c r="D12" i="2"/>
  <c r="D11" i="2"/>
  <c r="D188" i="1"/>
  <c r="F187" i="1"/>
  <c r="B187" i="1"/>
  <c r="G180" i="1"/>
  <c r="F180" i="1"/>
  <c r="G176" i="1"/>
  <c r="F176" i="1"/>
  <c r="G175" i="1"/>
  <c r="F175" i="1"/>
  <c r="G173" i="1"/>
  <c r="F173" i="1"/>
  <c r="G172" i="1"/>
  <c r="F172" i="1"/>
  <c r="G163" i="1"/>
  <c r="F163" i="1"/>
  <c r="G162" i="1"/>
  <c r="F162" i="1"/>
  <c r="G160" i="1"/>
  <c r="F160" i="1"/>
  <c r="G159" i="1"/>
  <c r="F159" i="1"/>
  <c r="G158" i="1"/>
  <c r="G157" i="1" s="1"/>
  <c r="F158" i="1"/>
  <c r="F157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G148" i="1" s="1"/>
  <c r="F149" i="1"/>
  <c r="F148" i="1"/>
  <c r="G146" i="1"/>
  <c r="F146" i="1"/>
  <c r="G145" i="1"/>
  <c r="F145" i="1"/>
  <c r="G144" i="1"/>
  <c r="F144" i="1"/>
  <c r="G134" i="1"/>
  <c r="F134" i="1"/>
  <c r="G133" i="1"/>
  <c r="G132" i="1" s="1"/>
  <c r="F133" i="1"/>
  <c r="F132" i="1"/>
  <c r="G130" i="1"/>
  <c r="F130" i="1"/>
  <c r="F128" i="1"/>
  <c r="G126" i="1"/>
  <c r="F126" i="1"/>
  <c r="G125" i="1"/>
  <c r="F125" i="1"/>
  <c r="G123" i="1"/>
  <c r="F123" i="1"/>
  <c r="G122" i="1"/>
  <c r="F122" i="1"/>
  <c r="G121" i="1"/>
  <c r="F121" i="1"/>
  <c r="G120" i="1"/>
  <c r="F120" i="1"/>
  <c r="G119" i="1"/>
  <c r="G118" i="1" s="1"/>
  <c r="F119" i="1"/>
  <c r="F118" i="1"/>
  <c r="G116" i="1"/>
  <c r="F116" i="1"/>
  <c r="G115" i="1"/>
  <c r="F115" i="1"/>
  <c r="G112" i="1"/>
  <c r="G111" i="1" s="1"/>
  <c r="F112" i="1"/>
  <c r="F111" i="1"/>
  <c r="F179" i="1" s="1"/>
  <c r="I101" i="1"/>
  <c r="G101" i="1"/>
  <c r="F101" i="1"/>
  <c r="H98" i="1"/>
  <c r="I98" i="1" s="1"/>
  <c r="G98" i="1"/>
  <c r="F98" i="1"/>
  <c r="G97" i="1"/>
  <c r="I97" i="1" s="1"/>
  <c r="F97" i="1"/>
  <c r="G96" i="1"/>
  <c r="I96" i="1" s="1"/>
  <c r="F96" i="1"/>
  <c r="F94" i="1" s="1"/>
  <c r="G95" i="1"/>
  <c r="I95" i="1" s="1"/>
  <c r="F95" i="1"/>
  <c r="H94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I85" i="1" s="1"/>
  <c r="H86" i="1"/>
  <c r="G86" i="1"/>
  <c r="F86" i="1"/>
  <c r="H85" i="1"/>
  <c r="G85" i="1"/>
  <c r="F85" i="1"/>
  <c r="I82" i="1"/>
  <c r="G82" i="1"/>
  <c r="F82" i="1"/>
  <c r="G81" i="1"/>
  <c r="I81" i="1" s="1"/>
  <c r="F81" i="1"/>
  <c r="H80" i="1"/>
  <c r="G80" i="1"/>
  <c r="I80" i="1" s="1"/>
  <c r="F80" i="1"/>
  <c r="H78" i="1"/>
  <c r="G78" i="1"/>
  <c r="I78" i="1" s="1"/>
  <c r="F78" i="1"/>
  <c r="H77" i="1"/>
  <c r="G77" i="1"/>
  <c r="I77" i="1" s="1"/>
  <c r="F77" i="1"/>
  <c r="H69" i="1"/>
  <c r="G69" i="1"/>
  <c r="I69" i="1" s="1"/>
  <c r="F69" i="1"/>
  <c r="I67" i="1"/>
  <c r="G67" i="1"/>
  <c r="F67" i="1"/>
  <c r="H65" i="1"/>
  <c r="G65" i="1"/>
  <c r="I65" i="1" s="1"/>
  <c r="F65" i="1"/>
  <c r="H64" i="1"/>
  <c r="G64" i="1"/>
  <c r="I64" i="1" s="1"/>
  <c r="F64" i="1"/>
  <c r="F61" i="1" s="1"/>
  <c r="G63" i="1"/>
  <c r="I63" i="1" s="1"/>
  <c r="F63" i="1"/>
  <c r="I62" i="1"/>
  <c r="I61" i="1" s="1"/>
  <c r="G62" i="1"/>
  <c r="F62" i="1"/>
  <c r="H61" i="1"/>
  <c r="H49" i="1" s="1"/>
  <c r="G60" i="1"/>
  <c r="I60" i="1" s="1"/>
  <c r="F60" i="1"/>
  <c r="I59" i="1"/>
  <c r="G59" i="1"/>
  <c r="F59" i="1"/>
  <c r="G58" i="1"/>
  <c r="I58" i="1" s="1"/>
  <c r="F58" i="1"/>
  <c r="I57" i="1"/>
  <c r="G57" i="1"/>
  <c r="F57" i="1"/>
  <c r="G56" i="1"/>
  <c r="I56" i="1" s="1"/>
  <c r="F56" i="1"/>
  <c r="I55" i="1"/>
  <c r="G55" i="1"/>
  <c r="F55" i="1"/>
  <c r="G54" i="1"/>
  <c r="I54" i="1" s="1"/>
  <c r="F54" i="1"/>
  <c r="I53" i="1"/>
  <c r="G53" i="1"/>
  <c r="F53" i="1"/>
  <c r="F51" i="1" s="1"/>
  <c r="F49" i="1" s="1"/>
  <c r="G52" i="1"/>
  <c r="I52" i="1" s="1"/>
  <c r="I51" i="1" s="1"/>
  <c r="I49" i="1" s="1"/>
  <c r="F52" i="1"/>
  <c r="H51" i="1"/>
  <c r="G51" i="1"/>
  <c r="G47" i="1"/>
  <c r="I47" i="1" s="1"/>
  <c r="F47" i="1"/>
  <c r="G38" i="1"/>
  <c r="I38" i="1" s="1"/>
  <c r="F38" i="1"/>
  <c r="I36" i="1"/>
  <c r="G36" i="1"/>
  <c r="F36" i="1"/>
  <c r="H35" i="1"/>
  <c r="I35" i="1" s="1"/>
  <c r="G35" i="1"/>
  <c r="F35" i="1"/>
  <c r="H34" i="1"/>
  <c r="I34" i="1" s="1"/>
  <c r="G34" i="1"/>
  <c r="F34" i="1"/>
  <c r="H33" i="1"/>
  <c r="I33" i="1" s="1"/>
  <c r="G33" i="1"/>
  <c r="F33" i="1"/>
  <c r="H32" i="1"/>
  <c r="I32" i="1" s="1"/>
  <c r="G32" i="1"/>
  <c r="F32" i="1"/>
  <c r="H31" i="1"/>
  <c r="I31" i="1" s="1"/>
  <c r="G31" i="1"/>
  <c r="F31" i="1"/>
  <c r="H30" i="1"/>
  <c r="I30" i="1" s="1"/>
  <c r="G30" i="1"/>
  <c r="F30" i="1"/>
  <c r="G29" i="1"/>
  <c r="F29" i="1"/>
  <c r="F24" i="1" s="1"/>
  <c r="G26" i="1"/>
  <c r="I26" i="1" s="1"/>
  <c r="F26" i="1"/>
  <c r="H25" i="1"/>
  <c r="G25" i="1"/>
  <c r="G24" i="1" s="1"/>
  <c r="F25" i="1"/>
  <c r="D15" i="1"/>
  <c r="G14" i="1"/>
  <c r="D14" i="1"/>
  <c r="D13" i="1"/>
  <c r="D12" i="1"/>
  <c r="G204" i="2" l="1"/>
  <c r="F206" i="2"/>
  <c r="F124" i="2"/>
  <c r="G202" i="2"/>
  <c r="G128" i="1"/>
  <c r="F100" i="1"/>
  <c r="I94" i="1"/>
  <c r="I29" i="1"/>
  <c r="G179" i="1"/>
  <c r="H29" i="1"/>
  <c r="H24" i="1" s="1"/>
  <c r="H100" i="1" s="1"/>
  <c r="I25" i="1"/>
  <c r="G94" i="1"/>
  <c r="G61" i="1"/>
  <c r="G49" i="1" s="1"/>
  <c r="G100" i="1" s="1"/>
  <c r="F144" i="2" l="1"/>
  <c r="F139" i="2"/>
  <c r="F134" i="2" s="1"/>
  <c r="F131" i="2"/>
  <c r="G124" i="2"/>
  <c r="G206" i="2"/>
  <c r="I24" i="1"/>
  <c r="I100" i="1" s="1"/>
  <c r="G139" i="2" l="1"/>
  <c r="G134" i="2" s="1"/>
  <c r="G131" i="2"/>
  <c r="G144" i="2"/>
</calcChain>
</file>

<file path=xl/sharedStrings.xml><?xml version="1.0" encoding="utf-8"?>
<sst xmlns="http://schemas.openxmlformats.org/spreadsheetml/2006/main" count="2400" uniqueCount="487">
  <si>
    <t>Назив на субјектот</t>
  </si>
  <si>
    <t>БИЛАНС НА СОСТОЈБА</t>
  </si>
  <si>
    <t>Адреса, седиште и телефон</t>
  </si>
  <si>
    <t>Единствен даночен број</t>
  </si>
  <si>
    <t>Назив на корисникот</t>
  </si>
  <si>
    <t>(во денари)</t>
  </si>
  <si>
    <t>група на конта или конто</t>
  </si>
  <si>
    <t>П О З И Ц И Ј А</t>
  </si>
  <si>
    <t>ознака за АОП</t>
  </si>
  <si>
    <t>И з н о с</t>
  </si>
  <si>
    <t>Ред.</t>
  </si>
  <si>
    <t>Т е к о в н а   г о д и н а</t>
  </si>
  <si>
    <t>бр.</t>
  </si>
  <si>
    <t>Претходна година</t>
  </si>
  <si>
    <t>Бруто</t>
  </si>
  <si>
    <t>Исправка на вредност</t>
  </si>
  <si>
    <t>Нето</t>
  </si>
  <si>
    <t>(почетна состојба)</t>
  </si>
  <si>
    <t>(6 - 7)</t>
  </si>
  <si>
    <t xml:space="preserve">     А К Т И В А:</t>
  </si>
  <si>
    <t>А. ПОСТОЈАНИ СРЕДСТВА</t>
  </si>
  <si>
    <t xml:space="preserve">    (112+113+114+122+123)</t>
  </si>
  <si>
    <t>00</t>
  </si>
  <si>
    <t>I.  НЕМАТЕРИЈАЛНИ СРЕДСТВА</t>
  </si>
  <si>
    <t>010, 011</t>
  </si>
  <si>
    <t xml:space="preserve">II. МАТЕРИЈАЛНИ ДОБРА И </t>
  </si>
  <si>
    <t>012 и 015</t>
  </si>
  <si>
    <r>
      <t xml:space="preserve">  </t>
    </r>
    <r>
      <rPr>
        <sz val="2"/>
        <rFont val="Arial"/>
        <family val="2"/>
        <charset val="204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ПРИРОДНИ БОГАТСТВА</t>
    </r>
  </si>
  <si>
    <t>III. МАТЕРИЈАЛНИ СРЕДСТВА</t>
  </si>
  <si>
    <t xml:space="preserve">    (од 115 до 121)</t>
  </si>
  <si>
    <t>020 и 029 д</t>
  </si>
  <si>
    <t xml:space="preserve">    Градежни објекти</t>
  </si>
  <si>
    <t>021 и 029 д</t>
  </si>
  <si>
    <t xml:space="preserve">    Станови и деловни објекти</t>
  </si>
  <si>
    <t>022 и 029</t>
  </si>
  <si>
    <t xml:space="preserve">    Опрема</t>
  </si>
  <si>
    <t>023 и 029 д</t>
  </si>
  <si>
    <t xml:space="preserve">    Повеќегодишни надаси</t>
  </si>
  <si>
    <t>024 и 029 д</t>
  </si>
  <si>
    <t xml:space="preserve">    Основно стадо</t>
  </si>
  <si>
    <t>025 и 029</t>
  </si>
  <si>
    <t xml:space="preserve">    Други нематеријални средства</t>
  </si>
  <si>
    <t>026 и 029 д</t>
  </si>
  <si>
    <t xml:space="preserve">    Аванси за материјални средства</t>
  </si>
  <si>
    <t>030</t>
  </si>
  <si>
    <t>III-1. МАТЕРИЈАЛНИ СРЕДСТВА</t>
  </si>
  <si>
    <t xml:space="preserve">       ВО ПОДГОТОВКА</t>
  </si>
  <si>
    <t>IV.   ДОЛГОРОЧНИ КРЕДИТИ И ПОЗАЈМИЦИ</t>
  </si>
  <si>
    <t xml:space="preserve">       ДАДЕНИ ВО ЗЕМЈАТА И СТРАНСТВО И</t>
  </si>
  <si>
    <t>04</t>
  </si>
  <si>
    <t xml:space="preserve">       ОРОЧЕНИ СРЕДСТВА</t>
  </si>
  <si>
    <t>Б.   ПАРИЧНИ СРЕДСТВА И ПОБАРУВАЊА</t>
  </si>
  <si>
    <t xml:space="preserve">      (125+134+135+140+141+142+143+144+145+146)</t>
  </si>
  <si>
    <t>I.    ПАРИЧНИ СРЕТДСТВА</t>
  </si>
  <si>
    <t xml:space="preserve">      (од 126 до 133)</t>
  </si>
  <si>
    <t>100</t>
  </si>
  <si>
    <t xml:space="preserve">      Сметка</t>
  </si>
  <si>
    <t>101</t>
  </si>
  <si>
    <t xml:space="preserve">      Благајна</t>
  </si>
  <si>
    <t>102</t>
  </si>
  <si>
    <t xml:space="preserve">      Издвоени парични средства</t>
  </si>
  <si>
    <t>103</t>
  </si>
  <si>
    <t xml:space="preserve">      Отворени акредитиви</t>
  </si>
  <si>
    <t>104</t>
  </si>
  <si>
    <t xml:space="preserve">      Девизна сметка</t>
  </si>
  <si>
    <t>105</t>
  </si>
  <si>
    <t xml:space="preserve">      Девизни акредитиви</t>
  </si>
  <si>
    <t>106</t>
  </si>
  <si>
    <t xml:space="preserve">      Девизна благајна</t>
  </si>
  <si>
    <t>108</t>
  </si>
  <si>
    <t xml:space="preserve">      Други парични средства</t>
  </si>
  <si>
    <t>11</t>
  </si>
  <si>
    <t>II.   ХАРТИИ ОД ВРЕДНОСТ</t>
  </si>
  <si>
    <t>III.  ПОБАРУВАЊА (од 136 до 139)</t>
  </si>
  <si>
    <t>120</t>
  </si>
  <si>
    <t xml:space="preserve">     Побарувања од буџетот</t>
  </si>
  <si>
    <t>121</t>
  </si>
  <si>
    <t xml:space="preserve">     Побарувања од фондот</t>
  </si>
  <si>
    <t>122 и 129 Д</t>
  </si>
  <si>
    <t xml:space="preserve">     Побарувања од купувачи во земјата</t>
  </si>
  <si>
    <t>123 и 129 Д</t>
  </si>
  <si>
    <t xml:space="preserve">     Побарувања од купувачи во странство</t>
  </si>
  <si>
    <t>13</t>
  </si>
  <si>
    <t>IV. ПОБАРУВАЊА ЗА ДАДЕНИ АВАНСИ</t>
  </si>
  <si>
    <t xml:space="preserve">     ДЕПОЗИТИ И КАУЦИИ</t>
  </si>
  <si>
    <t>14</t>
  </si>
  <si>
    <t>V.  КРАТКОРОЧНИ ФИНАНСИСКИ ПОБАРУВАЊА</t>
  </si>
  <si>
    <t>15</t>
  </si>
  <si>
    <t>VI.  ПОБАРУВАЊА ОД ВРАБОТЕНИТЕ</t>
  </si>
  <si>
    <t>16</t>
  </si>
  <si>
    <t>VII. ФИНАНСИСКИ ПРЕСМЕТКОВНИ ОДНОСИ</t>
  </si>
  <si>
    <t>17</t>
  </si>
  <si>
    <t>VIII. ПОБАРУВАЊА ОД ДРЖАВАТА И ДРУГИ</t>
  </si>
  <si>
    <t xml:space="preserve">      ИНСТИТУЦИИ</t>
  </si>
  <si>
    <t>190 до 197</t>
  </si>
  <si>
    <t>IX.   АКТИВНИ ВРЕМЕНСКИ РАЗГРАНИЧУВАЊА</t>
  </si>
  <si>
    <t>198</t>
  </si>
  <si>
    <t xml:space="preserve">      Други активни временски разграничувања</t>
  </si>
  <si>
    <t>В.   МАТЕРИЈАЛИ, РЕЗЕРВНИ ДЕЛОВИ</t>
  </si>
  <si>
    <t xml:space="preserve">      И СИТЕН ИНВЕНТАР</t>
  </si>
  <si>
    <t xml:space="preserve">      (од 148 до 153)</t>
  </si>
  <si>
    <t>31</t>
  </si>
  <si>
    <t xml:space="preserve">      Материјали</t>
  </si>
  <si>
    <t>32</t>
  </si>
  <si>
    <t xml:space="preserve">      Резервни делови</t>
  </si>
  <si>
    <t>36</t>
  </si>
  <si>
    <t xml:space="preserve">      Ситен инвентар</t>
  </si>
  <si>
    <t>60</t>
  </si>
  <si>
    <t xml:space="preserve">      Производство</t>
  </si>
  <si>
    <t>63</t>
  </si>
  <si>
    <t xml:space="preserve">      Готови производи</t>
  </si>
  <si>
    <t>65, 66 и 67</t>
  </si>
  <si>
    <t xml:space="preserve">      Стоки, аванси, депозити и кауции</t>
  </si>
  <si>
    <t>Г.   НЕПОКРИЕНИ РАСХОДИ И ДРУГИ</t>
  </si>
  <si>
    <t xml:space="preserve">      ДОЛГОРОЧНИ КРЕДИТИ И ЗАЕМИ</t>
  </si>
  <si>
    <t xml:space="preserve">      (од 155 до 157)</t>
  </si>
  <si>
    <t>090</t>
  </si>
  <si>
    <t xml:space="preserve">      Непокриени трошоци од поранешни години</t>
  </si>
  <si>
    <t>092</t>
  </si>
  <si>
    <t xml:space="preserve">      Непокриени трошоци од тековна година</t>
  </si>
  <si>
    <t>095</t>
  </si>
  <si>
    <t xml:space="preserve">      Примени долгорочни кредити и заеми</t>
  </si>
  <si>
    <t>08</t>
  </si>
  <si>
    <t xml:space="preserve">      ДРУГИ СРЕДСТВА</t>
  </si>
  <si>
    <t xml:space="preserve">      ВКУПНА АКТИВА</t>
  </si>
  <si>
    <t xml:space="preserve">      (111 + 124 + 147 + 154 + 158)</t>
  </si>
  <si>
    <t>990 до 994</t>
  </si>
  <si>
    <t xml:space="preserve">      ВОНБИЛАНСНА АКТИВА</t>
  </si>
  <si>
    <t>Износ на денот на билансирање</t>
  </si>
  <si>
    <t>(тековна состојба)</t>
  </si>
  <si>
    <t xml:space="preserve">      П А С И В А:</t>
  </si>
  <si>
    <t>I.    ИЗВОРИ НА ДЕЛОВНИ СРЕДСТВА</t>
  </si>
  <si>
    <t xml:space="preserve">      (162+163)</t>
  </si>
  <si>
    <t>900</t>
  </si>
  <si>
    <t xml:space="preserve">      Државен - јавен капитал</t>
  </si>
  <si>
    <t>901</t>
  </si>
  <si>
    <t xml:space="preserve">      Останат капитал (залиха на материјали,</t>
  </si>
  <si>
    <t xml:space="preserve">      резервни делови, ситен инвентар и</t>
  </si>
  <si>
    <t xml:space="preserve">      хартии од вредност)</t>
  </si>
  <si>
    <t>91</t>
  </si>
  <si>
    <t>II.   РЕВАЛОРИЗАЦИОНА РЕЗЕРВА</t>
  </si>
  <si>
    <t>III.  ДОЛГОРОЧНИ ОБВРСКИ</t>
  </si>
  <si>
    <t xml:space="preserve">     (од 166 до 172)</t>
  </si>
  <si>
    <t>920</t>
  </si>
  <si>
    <t xml:space="preserve">      Обврски по долгорочни кредити</t>
  </si>
  <si>
    <t>922</t>
  </si>
  <si>
    <t xml:space="preserve">      Вложувања од странски лица</t>
  </si>
  <si>
    <t>923</t>
  </si>
  <si>
    <t xml:space="preserve">      Кредити од банки во земјата</t>
  </si>
  <si>
    <t>924</t>
  </si>
  <si>
    <t xml:space="preserve">      Други кредити во земјата</t>
  </si>
  <si>
    <t>925</t>
  </si>
  <si>
    <t xml:space="preserve">      Кредити од странство</t>
  </si>
  <si>
    <t>927</t>
  </si>
  <si>
    <t xml:space="preserve">      Долгорочни обврски за примени депозити</t>
  </si>
  <si>
    <t xml:space="preserve">      и кауции</t>
  </si>
  <si>
    <t>928</t>
  </si>
  <si>
    <t xml:space="preserve">      Други долгорочни обврски</t>
  </si>
  <si>
    <t>IV.  ТЕКОВНИ ОБВРСКИ</t>
  </si>
  <si>
    <t xml:space="preserve">      (174+175+180+181+189+195+196+197+198)</t>
  </si>
  <si>
    <t>21</t>
  </si>
  <si>
    <t>а)   Краткорочни обврски по основ на хартии</t>
  </si>
  <si>
    <t xml:space="preserve">      од вредност</t>
  </si>
  <si>
    <t>б)   Краткорочни обврски спрема добавувачи</t>
  </si>
  <si>
    <t xml:space="preserve">      (од 176 до 179)</t>
  </si>
  <si>
    <t>220</t>
  </si>
  <si>
    <t xml:space="preserve">      Обврски спрема добавувачи во земјата</t>
  </si>
  <si>
    <t>221</t>
  </si>
  <si>
    <t xml:space="preserve">      Обврски спрема добавувачи во странство</t>
  </si>
  <si>
    <t xml:space="preserve">      Обврски спрема добавувачи за нефактурирани</t>
  </si>
  <si>
    <t xml:space="preserve">      стоки, материјали и услуги</t>
  </si>
  <si>
    <t xml:space="preserve">      Обврски спрема добавувачи - граѓани</t>
  </si>
  <si>
    <t>в)   Примени аванси, депозити и кауции</t>
  </si>
  <si>
    <t>г)   Краткорочни финансиски обврски</t>
  </si>
  <si>
    <t xml:space="preserve">     (од 182 до 188)</t>
  </si>
  <si>
    <t xml:space="preserve">      Обврски од заедничко работење со собјектите</t>
  </si>
  <si>
    <t xml:space="preserve">      Обврски за кредити во земјата</t>
  </si>
  <si>
    <t xml:space="preserve">      Обврски за кредити во странство</t>
  </si>
  <si>
    <t xml:space="preserve">      Обврски за вложени средства во земјата</t>
  </si>
  <si>
    <t xml:space="preserve">      Други краткорочни финансиски обврски</t>
  </si>
  <si>
    <t xml:space="preserve">      Обврски спрема работниците</t>
  </si>
  <si>
    <t xml:space="preserve">      Обврски по запирања од работниците</t>
  </si>
  <si>
    <t>д)   Обврски спрема државата и други институции</t>
  </si>
  <si>
    <t xml:space="preserve">      (од 190 до 194)</t>
  </si>
  <si>
    <t xml:space="preserve">      Обврски за данок на додадена вредност</t>
  </si>
  <si>
    <t xml:space="preserve">      Обврски за акцизи</t>
  </si>
  <si>
    <t xml:space="preserve">      Обврски за царини и царински давачки</t>
  </si>
  <si>
    <t xml:space="preserve">      Обврски за даноци и придонеси по </t>
  </si>
  <si>
    <t xml:space="preserve">      договор за дело и авторско дело</t>
  </si>
  <si>
    <t xml:space="preserve">      Обврски за други даноци и придонеси</t>
  </si>
  <si>
    <t>ѓ)   Финансиски и пресметковни односи</t>
  </si>
  <si>
    <t>е)   Обврски за даноци и придонеси од добивката</t>
  </si>
  <si>
    <t>ж)   Краткорочни обврски за плати и</t>
  </si>
  <si>
    <t xml:space="preserve">      други обврски спрема вработените</t>
  </si>
  <si>
    <t>з)   Пасивни временски разграничувања</t>
  </si>
  <si>
    <t>IV.  ИЗВОРИ НА ДРУГИ СРЕДСТВА</t>
  </si>
  <si>
    <t xml:space="preserve">      ВКУПНА ПАСИВА</t>
  </si>
  <si>
    <t xml:space="preserve">      (161 + 164 + 165 + 173 + 199)</t>
  </si>
  <si>
    <t>995 до 999</t>
  </si>
  <si>
    <t xml:space="preserve">      ВОНБИЛАНСНА ПАСИВА</t>
  </si>
  <si>
    <t>Во  Скопје</t>
  </si>
  <si>
    <t>Лице одговорно за составување</t>
  </si>
  <si>
    <t xml:space="preserve">     Раководител</t>
  </si>
  <si>
    <t xml:space="preserve">На ден </t>
  </si>
  <si>
    <t>на билансот</t>
  </si>
  <si>
    <t>М.П.</t>
  </si>
  <si>
    <t xml:space="preserve">      ____________________________</t>
  </si>
  <si>
    <t xml:space="preserve">             ______________________</t>
  </si>
  <si>
    <t>Едиснтвен даночен број</t>
  </si>
  <si>
    <t>(корисници на средства на Буџетот)</t>
  </si>
  <si>
    <t>ПРИХОДИ И РАСХОДИ во текот на годината -</t>
  </si>
  <si>
    <t>- Биланс н приходите и расходите</t>
  </si>
  <si>
    <t>Група на</t>
  </si>
  <si>
    <t>Ознака  за АОП</t>
  </si>
  <si>
    <t>износ</t>
  </si>
  <si>
    <t>број</t>
  </si>
  <si>
    <t>сметки или сметка</t>
  </si>
  <si>
    <t>Претодна година</t>
  </si>
  <si>
    <t>Тековна година</t>
  </si>
  <si>
    <t xml:space="preserve">     РАСХОДИ:</t>
  </si>
  <si>
    <t xml:space="preserve">  I. ТЕКОВНИ РАСХОДИ</t>
  </si>
  <si>
    <t xml:space="preserve">     (002+007+012+020+024+029+033+040)</t>
  </si>
  <si>
    <t>001</t>
  </si>
  <si>
    <t xml:space="preserve">  а) ПЛАТИ И НАДОМЕСТОЦИ</t>
  </si>
  <si>
    <t xml:space="preserve">     (од 003 до 006)</t>
  </si>
  <si>
    <t>002</t>
  </si>
  <si>
    <t xml:space="preserve">     Плати и додатоци</t>
  </si>
  <si>
    <t>003</t>
  </si>
  <si>
    <t xml:space="preserve">     Придонеси за социјално осигурување</t>
  </si>
  <si>
    <t>004</t>
  </si>
  <si>
    <t xml:space="preserve">     Останати придонеси од плати</t>
  </si>
  <si>
    <t>005</t>
  </si>
  <si>
    <t xml:space="preserve">     Надоместоци</t>
  </si>
  <si>
    <t>006</t>
  </si>
  <si>
    <t xml:space="preserve">  б) РЕЗЕРВИ И НЕДЕФИНИРАНИ</t>
  </si>
  <si>
    <t xml:space="preserve">      РАСХОДИ (од 008 до 011)</t>
  </si>
  <si>
    <t>007</t>
  </si>
  <si>
    <t xml:space="preserve">     Финансирање на нови програми</t>
  </si>
  <si>
    <t xml:space="preserve">     и потпрограми</t>
  </si>
  <si>
    <t>008</t>
  </si>
  <si>
    <t xml:space="preserve">     Постојана резерва</t>
  </si>
  <si>
    <t xml:space="preserve">     (непредвидливи расходи)</t>
  </si>
  <si>
    <t>009</t>
  </si>
  <si>
    <t xml:space="preserve">     Тековни резерви</t>
  </si>
  <si>
    <t xml:space="preserve">     (разновидни расходи)</t>
  </si>
  <si>
    <t>010</t>
  </si>
  <si>
    <t xml:space="preserve">     Резерви за капитални расходи</t>
  </si>
  <si>
    <t>011</t>
  </si>
  <si>
    <t xml:space="preserve">  в) СТОКИ И УСЛУГИ (од 013 до 019)</t>
  </si>
  <si>
    <t>012</t>
  </si>
  <si>
    <t xml:space="preserve">     Патни и дневни расходи</t>
  </si>
  <si>
    <t>013</t>
  </si>
  <si>
    <t xml:space="preserve">     Комунални услуги,греење, комуникација</t>
  </si>
  <si>
    <t xml:space="preserve">     и транспорт</t>
  </si>
  <si>
    <t>014</t>
  </si>
  <si>
    <t xml:space="preserve">     Материјали и ситен инвентар</t>
  </si>
  <si>
    <t>015</t>
  </si>
  <si>
    <t xml:space="preserve">     Поправки и тековно одржување</t>
  </si>
  <si>
    <t>016</t>
  </si>
  <si>
    <t xml:space="preserve">     Договорни услуги</t>
  </si>
  <si>
    <t>017</t>
  </si>
  <si>
    <t xml:space="preserve">     Други тековни расходи</t>
  </si>
  <si>
    <t>018</t>
  </si>
  <si>
    <t xml:space="preserve">     Привремени вработувања</t>
  </si>
  <si>
    <t>019</t>
  </si>
  <si>
    <t xml:space="preserve">  г) ТЕКОВНИ ТРАНСФЕРИ ДО</t>
  </si>
  <si>
    <t xml:space="preserve">     ВОНБУЏЕТСКИ ФОНДОВИ</t>
  </si>
  <si>
    <t xml:space="preserve">     (од 021 до 023)</t>
  </si>
  <si>
    <t>020</t>
  </si>
  <si>
    <t xml:space="preserve">     Трансфери до Фондот на ПИОМ</t>
  </si>
  <si>
    <t>021</t>
  </si>
  <si>
    <t xml:space="preserve">     Трансфери до Агенц. за вработување</t>
  </si>
  <si>
    <t>022</t>
  </si>
  <si>
    <t xml:space="preserve">     Трансфери до Фондот за здравствено</t>
  </si>
  <si>
    <t xml:space="preserve">     осигурување</t>
  </si>
  <si>
    <t>023</t>
  </si>
  <si>
    <t xml:space="preserve">  д) ТЕКОВНИ ТРАНСФЕРИ ДО ЕЛС</t>
  </si>
  <si>
    <t xml:space="preserve">     (од 025 до 028)</t>
  </si>
  <si>
    <t>024</t>
  </si>
  <si>
    <t xml:space="preserve">     Дотации од ДДВ</t>
  </si>
  <si>
    <t>025</t>
  </si>
  <si>
    <t xml:space="preserve">     Наменски дотации</t>
  </si>
  <si>
    <t>026</t>
  </si>
  <si>
    <t xml:space="preserve">     Блок дотации</t>
  </si>
  <si>
    <t>027</t>
  </si>
  <si>
    <t xml:space="preserve">     Дотации за делегирани одделни</t>
  </si>
  <si>
    <t xml:space="preserve">     надлежности</t>
  </si>
  <si>
    <t>028</t>
  </si>
  <si>
    <t xml:space="preserve">  ѓ) КАМАТНИ ПЛАЌАЊА</t>
  </si>
  <si>
    <t xml:space="preserve">     (од 030 до 032)</t>
  </si>
  <si>
    <t>029</t>
  </si>
  <si>
    <t xml:space="preserve">     Каматни плаќања кон нерезидентни</t>
  </si>
  <si>
    <t xml:space="preserve">     кредитори</t>
  </si>
  <si>
    <t xml:space="preserve">     Каматни плаќања дон домашни</t>
  </si>
  <si>
    <t>031</t>
  </si>
  <si>
    <t xml:space="preserve">     Каматни плаќања кон други</t>
  </si>
  <si>
    <t xml:space="preserve">     нивоа на власт</t>
  </si>
  <si>
    <t>032</t>
  </si>
  <si>
    <t xml:space="preserve">  е) СУБВЕНЦИИ И ТРАНСФЕРИ</t>
  </si>
  <si>
    <t xml:space="preserve">     (од 034 до 039)</t>
  </si>
  <si>
    <t>033</t>
  </si>
  <si>
    <t xml:space="preserve">     Субвенции за јавни претпријатија</t>
  </si>
  <si>
    <t>034</t>
  </si>
  <si>
    <t xml:space="preserve">     Субвенции за приватни претпријатија</t>
  </si>
  <si>
    <t>035</t>
  </si>
  <si>
    <t xml:space="preserve">     Трансфери до невладини организации</t>
  </si>
  <si>
    <t>036</t>
  </si>
  <si>
    <t xml:space="preserve">     Разни трансфери</t>
  </si>
  <si>
    <t>037</t>
  </si>
  <si>
    <t xml:space="preserve">     Исплати по извршни исправи</t>
  </si>
  <si>
    <t>038</t>
  </si>
  <si>
    <t xml:space="preserve">     Плаќања по гаранции</t>
  </si>
  <si>
    <t>039</t>
  </si>
  <si>
    <t xml:space="preserve">  ж) СОЦИЈАЛНИ БЕНЕФИЦИИ</t>
  </si>
  <si>
    <t xml:space="preserve">     (од 041 до 044)</t>
  </si>
  <si>
    <t>040</t>
  </si>
  <si>
    <t xml:space="preserve">     Социјални надоместоци</t>
  </si>
  <si>
    <t>041</t>
  </si>
  <si>
    <t xml:space="preserve">     Плаќања на бенефиции</t>
  </si>
  <si>
    <t xml:space="preserve">     од Фондот на ПИО</t>
  </si>
  <si>
    <t>042</t>
  </si>
  <si>
    <t xml:space="preserve">     Плаќања на надоместоци од</t>
  </si>
  <si>
    <t xml:space="preserve">     Агенцијата за вработување</t>
  </si>
  <si>
    <t>043</t>
  </si>
  <si>
    <t xml:space="preserve">     Плаќање на надоместоци од Фондот</t>
  </si>
  <si>
    <t xml:space="preserve">     за здравствено осигурување</t>
  </si>
  <si>
    <t>044</t>
  </si>
  <si>
    <t xml:space="preserve">  II. КАПИТАЛНИ РАСХОДИ</t>
  </si>
  <si>
    <t xml:space="preserve">     (од 046 до 055)</t>
  </si>
  <si>
    <t>045</t>
  </si>
  <si>
    <t xml:space="preserve">     Купување на опрема и машини</t>
  </si>
  <si>
    <t>046</t>
  </si>
  <si>
    <t xml:space="preserve">     Градежни објекти</t>
  </si>
  <si>
    <t>047</t>
  </si>
  <si>
    <t xml:space="preserve">     Дрги градежни објекти</t>
  </si>
  <si>
    <t>048</t>
  </si>
  <si>
    <t xml:space="preserve">     Купување на мебел</t>
  </si>
  <si>
    <t>049</t>
  </si>
  <si>
    <t xml:space="preserve">     Стратешки стоки и други резерви</t>
  </si>
  <si>
    <t>050</t>
  </si>
  <si>
    <t xml:space="preserve">     Вложувања во нефинансиски средства</t>
  </si>
  <si>
    <t>051</t>
  </si>
  <si>
    <t xml:space="preserve">     Купување на возила</t>
  </si>
  <si>
    <t>052</t>
  </si>
  <si>
    <t xml:space="preserve">     Капитални трансфери до</t>
  </si>
  <si>
    <t xml:space="preserve">     вонбуџетски фондови</t>
  </si>
  <si>
    <t>053</t>
  </si>
  <si>
    <t xml:space="preserve">     Капитални дотации до ЕЛС</t>
  </si>
  <si>
    <t>054</t>
  </si>
  <si>
    <t xml:space="preserve">     Капитални субвенции за претпријатија</t>
  </si>
  <si>
    <t xml:space="preserve">     и невладини организации</t>
  </si>
  <si>
    <t>055</t>
  </si>
  <si>
    <t xml:space="preserve">  III. ОТПЛАТА НА ГЛАВНИНА И ОДЛИВ</t>
  </si>
  <si>
    <t xml:space="preserve">     (од 057 до 061)</t>
  </si>
  <si>
    <t>056</t>
  </si>
  <si>
    <t xml:space="preserve">     Отплата на галвнина до нерезидентни</t>
  </si>
  <si>
    <t>057</t>
  </si>
  <si>
    <t xml:space="preserve">     Отплата на главнина кон домашни</t>
  </si>
  <si>
    <t xml:space="preserve">     институции</t>
  </si>
  <si>
    <t>058</t>
  </si>
  <si>
    <t xml:space="preserve">     Отплата на главнина до други нивоа</t>
  </si>
  <si>
    <t xml:space="preserve">     на власт</t>
  </si>
  <si>
    <t>059</t>
  </si>
  <si>
    <t xml:space="preserve">     Одлив по дадени заеми кон институции</t>
  </si>
  <si>
    <t>060</t>
  </si>
  <si>
    <t xml:space="preserve">     Одлив по гаранции</t>
  </si>
  <si>
    <t>061</t>
  </si>
  <si>
    <t xml:space="preserve">     А. ВКУПНО РАСХОДИ</t>
  </si>
  <si>
    <t xml:space="preserve">     (001+045+056)</t>
  </si>
  <si>
    <t>062</t>
  </si>
  <si>
    <t xml:space="preserve">     Б. ОСТВАРЕН ВИШОК НА ПРИХОДИ -</t>
  </si>
  <si>
    <t xml:space="preserve">         ДОБИВКА ПРЕД ОДАНОЧУВАЊЕ</t>
  </si>
  <si>
    <t xml:space="preserve">         (106 минус 062)</t>
  </si>
  <si>
    <t>063</t>
  </si>
  <si>
    <t xml:space="preserve">     В. ДАНОЦИ, ПРИДОНЕСИ И ДРУГИ</t>
  </si>
  <si>
    <t xml:space="preserve">         ДАВАЧКИ ОД ВИШОКОТ НА</t>
  </si>
  <si>
    <t xml:space="preserve">         ПРИХОДИТЕ - ДОБИВКА ПРЕД</t>
  </si>
  <si>
    <t xml:space="preserve">         ОДАНОЧУВАЊЕ</t>
  </si>
  <si>
    <t>064</t>
  </si>
  <si>
    <t xml:space="preserve">     Г. НЕТО ВИШОК НА ПРИХОДИ -</t>
  </si>
  <si>
    <t xml:space="preserve">         ДОБИВКА ПО ОДАНОЧУВАЊЕ</t>
  </si>
  <si>
    <t xml:space="preserve">         (063 минус 064)</t>
  </si>
  <si>
    <t>065</t>
  </si>
  <si>
    <t xml:space="preserve">     Д. РАСПОРЕДУВАЊЕ НА НЕТО ВИШО-</t>
  </si>
  <si>
    <t xml:space="preserve">         КОТ НА ПРИХОДИТЕ - ДОБИВКАТА</t>
  </si>
  <si>
    <t xml:space="preserve">         (од 067 до 069)</t>
  </si>
  <si>
    <t>066</t>
  </si>
  <si>
    <t xml:space="preserve">     За покривање на загубата</t>
  </si>
  <si>
    <t>067</t>
  </si>
  <si>
    <t xml:space="preserve">     За поврат во буџетот односно фондот</t>
  </si>
  <si>
    <t>068</t>
  </si>
  <si>
    <t xml:space="preserve">     За пренос во наредна година</t>
  </si>
  <si>
    <t>069</t>
  </si>
  <si>
    <t xml:space="preserve">     Ѓ. ВКУПНО</t>
  </si>
  <si>
    <t xml:space="preserve">         (062+063) = 108</t>
  </si>
  <si>
    <t xml:space="preserve">         ако 064 &gt; 063</t>
  </si>
  <si>
    <t xml:space="preserve">         тогаш (062+064) = 108</t>
  </si>
  <si>
    <t>070</t>
  </si>
  <si>
    <t xml:space="preserve">     ПРИХОДИ</t>
  </si>
  <si>
    <t xml:space="preserve">     I. ДАНОЧНИ ПРИХОДИ</t>
  </si>
  <si>
    <t xml:space="preserve">        (од 072 до 079)</t>
  </si>
  <si>
    <t>071</t>
  </si>
  <si>
    <t xml:space="preserve">     Данок на доход, од добивка</t>
  </si>
  <si>
    <t xml:space="preserve">     и од капитални добивки</t>
  </si>
  <si>
    <t>072</t>
  </si>
  <si>
    <t>073</t>
  </si>
  <si>
    <t xml:space="preserve">     Даноци на имот</t>
  </si>
  <si>
    <t>074</t>
  </si>
  <si>
    <t xml:space="preserve">     Домашни даноци на стоки и услуги</t>
  </si>
  <si>
    <t>075</t>
  </si>
  <si>
    <t xml:space="preserve">     Данок од меѓународна трговија и </t>
  </si>
  <si>
    <t xml:space="preserve">     трансакции (царини и давачки)</t>
  </si>
  <si>
    <t>076</t>
  </si>
  <si>
    <t xml:space="preserve">     Еднократни посебни такси</t>
  </si>
  <si>
    <t>077</t>
  </si>
  <si>
    <t xml:space="preserve">     Даноци на специфични услуги</t>
  </si>
  <si>
    <t>078</t>
  </si>
  <si>
    <t xml:space="preserve">     Такси за користење или дозволи</t>
  </si>
  <si>
    <t xml:space="preserve">     за вршење на дејност</t>
  </si>
  <si>
    <t>079</t>
  </si>
  <si>
    <t xml:space="preserve">     II. НЕДАНОЧНИ ПРИХОДИ</t>
  </si>
  <si>
    <t xml:space="preserve">     (од 081 до 085)</t>
  </si>
  <si>
    <t>080</t>
  </si>
  <si>
    <t xml:space="preserve">     Претприемачки приход и приход од имот</t>
  </si>
  <si>
    <t>081</t>
  </si>
  <si>
    <t xml:space="preserve">     Глоби, судски и административни такси</t>
  </si>
  <si>
    <t>082</t>
  </si>
  <si>
    <t xml:space="preserve">     Такси и надоместоци</t>
  </si>
  <si>
    <t>083</t>
  </si>
  <si>
    <t xml:space="preserve">     Други владини услуги</t>
  </si>
  <si>
    <t>084</t>
  </si>
  <si>
    <t xml:space="preserve">     Други неданочни приходи</t>
  </si>
  <si>
    <t>085</t>
  </si>
  <si>
    <t xml:space="preserve">   III. КАПИТАЛНИ ПРИХОДИ</t>
  </si>
  <si>
    <t xml:space="preserve">       (од 087 до 090)</t>
  </si>
  <si>
    <t>086</t>
  </si>
  <si>
    <t xml:space="preserve">   Продажба на капитални средства</t>
  </si>
  <si>
    <t>087</t>
  </si>
  <si>
    <t xml:space="preserve">   Продажба на стоки</t>
  </si>
  <si>
    <t>088</t>
  </si>
  <si>
    <t xml:space="preserve">   Продажба на земјиште и</t>
  </si>
  <si>
    <t xml:space="preserve">   нематеријални вложувања</t>
  </si>
  <si>
    <t>089</t>
  </si>
  <si>
    <t xml:space="preserve">   Приходи од дивиденди</t>
  </si>
  <si>
    <t xml:space="preserve">   IV. ТРАНСФЕРИ И ДОНАЦИИ</t>
  </si>
  <si>
    <t xml:space="preserve">       (од 092 до 095)</t>
  </si>
  <si>
    <t>091</t>
  </si>
  <si>
    <t xml:space="preserve">   Трансфери од други нивоа на власт</t>
  </si>
  <si>
    <t xml:space="preserve">   Дотации од странство</t>
  </si>
  <si>
    <t>093</t>
  </si>
  <si>
    <t xml:space="preserve">   Капитални донации</t>
  </si>
  <si>
    <t>094</t>
  </si>
  <si>
    <t xml:space="preserve">   Тековни донации</t>
  </si>
  <si>
    <t xml:space="preserve">   V. ДОМАШНО ЗАДОЛЖУВАЊЕ</t>
  </si>
  <si>
    <t xml:space="preserve">       (од 097 до 099)</t>
  </si>
  <si>
    <t>096</t>
  </si>
  <si>
    <t xml:space="preserve">   Краткорочни позајмици од земјата</t>
  </si>
  <si>
    <t>097</t>
  </si>
  <si>
    <t xml:space="preserve">   Долгорочни обврзници</t>
  </si>
  <si>
    <t>098</t>
  </si>
  <si>
    <t xml:space="preserve">   Друго домашно задолжување</t>
  </si>
  <si>
    <t>099</t>
  </si>
  <si>
    <t xml:space="preserve">   VI. ЗАДОЛЖУВАЊЕ ВО СТРАНСТВО</t>
  </si>
  <si>
    <t xml:space="preserve">        (од 101 до 103)</t>
  </si>
  <si>
    <t xml:space="preserve">   Меѓународни развојни агенции</t>
  </si>
  <si>
    <t xml:space="preserve">   Странски влади</t>
  </si>
  <si>
    <t xml:space="preserve">   Други задолжувања во странство</t>
  </si>
  <si>
    <t xml:space="preserve">   VII. ПРОДАЖБА НА ХАРТИИ ОД</t>
  </si>
  <si>
    <t xml:space="preserve">         ВРЕДНОСТ</t>
  </si>
  <si>
    <t xml:space="preserve">   Продажба на хартии од вредност</t>
  </si>
  <si>
    <t xml:space="preserve">   VIII. ПРИХОДИ ОД ОТПЛАТА НА ЗАЕМИ</t>
  </si>
  <si>
    <t xml:space="preserve">   Приходи од наплатени дадени заеми</t>
  </si>
  <si>
    <t xml:space="preserve">   А. ВКУПНО ПРИХОДИ</t>
  </si>
  <si>
    <t xml:space="preserve">   (071+080+086+091+096+100+104+105)</t>
  </si>
  <si>
    <t xml:space="preserve">   Б. НЕПОКРИЕНИ РАСХОДИ</t>
  </si>
  <si>
    <t xml:space="preserve">       (062+064-106)</t>
  </si>
  <si>
    <t>107</t>
  </si>
  <si>
    <t xml:space="preserve">   В. ВКУПНО</t>
  </si>
  <si>
    <t xml:space="preserve">       (106+107=070)</t>
  </si>
  <si>
    <t xml:space="preserve">   Г. ПОСЕБНИ ПОДАТОЦИ</t>
  </si>
  <si>
    <t xml:space="preserve">   Просечен број на вработени врз</t>
  </si>
  <si>
    <t xml:space="preserve">   основа на часовите на работа во</t>
  </si>
  <si>
    <t xml:space="preserve">   пресметковниот период (цел број)</t>
  </si>
  <si>
    <t>109</t>
  </si>
  <si>
    <t xml:space="preserve">              М.П.</t>
  </si>
  <si>
    <t>____________________________</t>
  </si>
  <si>
    <t xml:space="preserve">         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</si>
</sst>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9"/>
      <name val="Arial"/>
      <charset val="204"/>
    </font>
    <font>
      <sz val="8"/>
      <name val="Arial"/>
      <charset val="204"/>
    </font>
    <font>
      <sz val="10"/>
      <name val="Arial"/>
      <charset val="204"/>
    </font>
    <font>
      <sz val="2"/>
      <name val="Arial"/>
      <family val="2"/>
      <charset val="204"/>
    </font>
    <font>
      <u/>
      <sz val="9.5"/>
      <color indexed="12"/>
      <name val="Arial"/>
      <charset val="204"/>
    </font>
    <font>
      <sz val="10"/>
      <name val="Arial"/>
      <family val="2"/>
      <charset val="204"/>
    </font>
    <font>
      <sz val="11"/>
      <name val="Arial"/>
      <charset val="204"/>
    </font>
    <font>
      <b/>
      <sz val="12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0" fillId="2" borderId="0" xfId="0" applyFill="1"/>
    <xf numFmtId="49" fontId="1" fillId="2" borderId="1" xfId="0" applyNumberFormat="1" applyFont="1" applyFill="1" applyBorder="1"/>
    <xf numFmtId="0" fontId="0" fillId="2" borderId="1" xfId="0" applyFill="1" applyBorder="1"/>
    <xf numFmtId="0" fontId="2" fillId="2" borderId="0" xfId="0" applyFont="1" applyFill="1" applyAlignment="1">
      <alignment horizontal="center"/>
    </xf>
    <xf numFmtId="49" fontId="0" fillId="2" borderId="2" xfId="0" applyNumberFormat="1" applyFill="1" applyBorder="1"/>
    <xf numFmtId="0" fontId="0" fillId="2" borderId="2" xfId="0" applyFill="1" applyBorder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2" xfId="0" applyNumberForma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6" xfId="0" applyFill="1" applyBorder="1"/>
    <xf numFmtId="0" fontId="0" fillId="2" borderId="11" xfId="0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2" borderId="9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/>
    <xf numFmtId="0" fontId="0" fillId="2" borderId="3" xfId="0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3" xfId="0" applyFont="1" applyFill="1" applyBorder="1"/>
    <xf numFmtId="49" fontId="3" fillId="2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3" fontId="0" fillId="2" borderId="3" xfId="0" applyNumberFormat="1" applyFill="1" applyBorder="1"/>
    <xf numFmtId="0" fontId="3" fillId="2" borderId="8" xfId="0" applyFont="1" applyFill="1" applyBorder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3" fontId="0" fillId="2" borderId="8" xfId="0" applyNumberFormat="1" applyFill="1" applyBorder="1"/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3" fontId="5" fillId="2" borderId="12" xfId="0" applyNumberFormat="1" applyFont="1" applyFill="1" applyBorder="1"/>
    <xf numFmtId="0" fontId="3" fillId="2" borderId="11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3" fontId="0" fillId="2" borderId="11" xfId="0" applyNumberFormat="1" applyFill="1" applyBorder="1"/>
    <xf numFmtId="49" fontId="3" fillId="2" borderId="3" xfId="0" applyNumberFormat="1" applyFont="1" applyFill="1" applyBorder="1" applyAlignment="1">
      <alignment horizontal="center"/>
    </xf>
    <xf numFmtId="3" fontId="0" fillId="2" borderId="3" xfId="0" applyNumberFormat="1" applyFill="1" applyBorder="1" applyAlignment="1">
      <alignment horizontal="right"/>
    </xf>
    <xf numFmtId="49" fontId="3" fillId="2" borderId="12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0" fillId="2" borderId="12" xfId="0" applyNumberForma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3" fontId="0" fillId="2" borderId="12" xfId="0" applyNumberFormat="1" applyFill="1" applyBorder="1"/>
    <xf numFmtId="0" fontId="0" fillId="2" borderId="11" xfId="0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/>
    </xf>
    <xf numFmtId="3" fontId="0" fillId="2" borderId="4" xfId="0" applyNumberFormat="1" applyFill="1" applyBorder="1"/>
    <xf numFmtId="49" fontId="3" fillId="2" borderId="12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3" fillId="2" borderId="8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13" xfId="0" applyFill="1" applyBorder="1"/>
    <xf numFmtId="0" fontId="3" fillId="2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0" fillId="2" borderId="11" xfId="0" applyFill="1" applyBorder="1"/>
    <xf numFmtId="0" fontId="0" fillId="2" borderId="4" xfId="0" applyFill="1" applyBorder="1"/>
    <xf numFmtId="0" fontId="3" fillId="2" borderId="5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3" fontId="0" fillId="2" borderId="0" xfId="0" applyNumberFormat="1" applyFill="1"/>
    <xf numFmtId="0" fontId="0" fillId="2" borderId="11" xfId="0" applyFill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2" borderId="14" xfId="0" applyFill="1" applyBorder="1"/>
    <xf numFmtId="0" fontId="0" fillId="2" borderId="3" xfId="0" applyFill="1" applyBorder="1" applyAlignment="1">
      <alignment horizontal="left"/>
    </xf>
    <xf numFmtId="0" fontId="0" fillId="2" borderId="9" xfId="0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horizontal="center" wrapText="1"/>
    </xf>
    <xf numFmtId="0" fontId="0" fillId="2" borderId="10" xfId="0" applyFill="1" applyBorder="1"/>
    <xf numFmtId="0" fontId="0" fillId="2" borderId="7" xfId="0" applyFill="1" applyBorder="1"/>
    <xf numFmtId="0" fontId="0" fillId="2" borderId="15" xfId="0" applyFill="1" applyBorder="1"/>
    <xf numFmtId="0" fontId="0" fillId="2" borderId="5" xfId="0" applyFill="1" applyBorder="1"/>
    <xf numFmtId="0" fontId="1" fillId="2" borderId="15" xfId="0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1" fillId="2" borderId="14" xfId="0" applyFont="1" applyFill="1" applyBorder="1"/>
    <xf numFmtId="0" fontId="1" fillId="2" borderId="4" xfId="0" applyFont="1" applyFill="1" applyBorder="1"/>
    <xf numFmtId="0" fontId="0" fillId="2" borderId="0" xfId="0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7" fillId="0" borderId="0" xfId="1" applyFill="1" applyAlignment="1" applyProtection="1"/>
    <xf numFmtId="0" fontId="8" fillId="0" borderId="0" xfId="0" applyFont="1"/>
    <xf numFmtId="0" fontId="1" fillId="0" borderId="1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0" fontId="0" fillId="0" borderId="3" xfId="0" applyBorder="1"/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49" fontId="3" fillId="0" borderId="8" xfId="0" applyNumberFormat="1" applyFont="1" applyBorder="1" applyAlignment="1">
      <alignment horizontal="center"/>
    </xf>
    <xf numFmtId="0" fontId="0" fillId="0" borderId="8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49" fontId="3" fillId="0" borderId="12" xfId="0" applyNumberFormat="1" applyFont="1" applyBorder="1" applyAlignment="1">
      <alignment horizontal="center"/>
    </xf>
    <xf numFmtId="3" fontId="0" fillId="0" borderId="12" xfId="0" applyNumberFormat="1" applyBorder="1"/>
    <xf numFmtId="0" fontId="3" fillId="0" borderId="11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49" fontId="3" fillId="0" borderId="11" xfId="0" applyNumberFormat="1" applyFont="1" applyBorder="1" applyAlignment="1">
      <alignment horizontal="center"/>
    </xf>
    <xf numFmtId="3" fontId="0" fillId="0" borderId="11" xfId="0" applyNumberFormat="1" applyBorder="1"/>
    <xf numFmtId="3" fontId="0" fillId="0" borderId="3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3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12" xfId="0" applyBorder="1" applyAlignment="1">
      <alignment horizontal="right"/>
    </xf>
    <xf numFmtId="3" fontId="0" fillId="0" borderId="8" xfId="0" applyNumberFormat="1" applyBorder="1"/>
    <xf numFmtId="0" fontId="0" fillId="0" borderId="11" xfId="0" applyBorder="1" applyAlignment="1">
      <alignment horizontal="left"/>
    </xf>
    <xf numFmtId="3" fontId="0" fillId="0" borderId="8" xfId="0" applyNumberFormat="1" applyBorder="1" applyAlignment="1">
      <alignment horizontal="right"/>
    </xf>
    <xf numFmtId="0" fontId="12" fillId="0" borderId="13" xfId="0" applyFont="1" applyBorder="1" applyAlignment="1">
      <alignment horizontal="left"/>
    </xf>
    <xf numFmtId="3" fontId="0" fillId="0" borderId="3" xfId="0" applyNumberFormat="1" applyBorder="1"/>
    <xf numFmtId="0" fontId="0" fillId="0" borderId="8" xfId="0" applyBorder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2" xfId="0" applyBorder="1"/>
    <xf numFmtId="0" fontId="1" fillId="0" borderId="4" xfId="0" applyFont="1" applyBorder="1"/>
    <xf numFmtId="0" fontId="1" fillId="0" borderId="5" xfId="0" applyFont="1" applyBorder="1"/>
    <xf numFmtId="0" fontId="12" fillId="0" borderId="9" xfId="0" applyFont="1" applyBorder="1" applyAlignment="1">
      <alignment horizontal="left"/>
    </xf>
    <xf numFmtId="49" fontId="13" fillId="0" borderId="12" xfId="0" applyNumberFormat="1" applyFont="1" applyBorder="1" applyAlignment="1">
      <alignment horizontal="center"/>
    </xf>
    <xf numFmtId="3" fontId="0" fillId="0" borderId="3" xfId="0" applyNumberFormat="1" applyBorder="1"/>
    <xf numFmtId="0" fontId="0" fillId="0" borderId="5" xfId="0" applyBorder="1"/>
    <xf numFmtId="0" fontId="12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2" xfId="0" applyBorder="1" applyAlignment="1">
      <alignment horizontal="left"/>
    </xf>
    <xf numFmtId="3" fontId="0" fillId="0" borderId="0" xfId="0" applyNumberFormat="1"/>
    <xf numFmtId="0" fontId="12" fillId="0" borderId="13" xfId="0" applyFont="1" applyBorder="1"/>
    <xf numFmtId="0" fontId="0" fillId="0" borderId="14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0" xfId="0" applyFont="1"/>
    <xf numFmtId="0" fontId="0" fillId="0" borderId="0" xfId="0" applyAlignment="1">
      <alignment horizontal="center"/>
    </xf>
    <xf numFmtId="14" fontId="4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0" applyFont="1"/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465221</xdr:colOff>
      <xdr:row>7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1201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106680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465221</xdr:colOff>
      <xdr:row>7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1201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106680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106680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465221</xdr:colOff>
      <xdr:row>7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1201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465221</xdr:colOff>
      <xdr:row>7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1201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106680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074;&#1088;&#1089;&#1085;&#1072;%202025/konacno%20zavrsna/737-2025/737-2025&#1047;&#1072;&#1074;&#1088;&#1096;&#1085;&#1072;%20&#1089;&#1084;&#1077;&#1090;&#1082;&#1072;%20&#1041;&#1059;&#1039;&#1045;&#1058;&#1057;&#1050;&#1048;%20&#1057;&#1045;&#1050;&#1058;&#1054;&#1056;%202025%20(903,787,53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074;&#1088;&#1089;&#1085;&#1072;%202025/konacno%20zavrsna/513-2025/531-2025&#1047;&#1072;&#1074;&#1088;&#1096;&#1085;&#1072;%20&#1089;&#1084;&#1077;&#1090;&#1082;&#1072;%20&#1041;&#1059;&#1039;&#1045;&#1058;&#1057;&#1050;&#1048;%20&#1057;&#1045;&#1050;&#1058;&#1054;&#1056;%202025%20(903,787,53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074;&#1088;&#1089;&#1085;&#1072;%202025/konacno%20zavrsna/532-2025/532-2025&#1047;&#1072;&#1074;&#1088;&#1096;&#1085;&#1072;%20&#1089;&#1084;&#1077;&#1090;&#1082;&#1072;%20&#1041;&#1059;&#1039;&#1045;&#1058;&#1057;&#1050;&#1048;%20&#1057;&#1045;&#1050;&#1058;&#1054;&#1056;%202025%20(903,787,531)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074;&#1088;&#1089;&#1085;&#1072;%202025/konacno%20zavrsna/485-2025/485-2025&#1047;&#1072;&#1074;&#1088;&#1096;&#1085;&#1072;%20&#1089;&#1084;&#1077;&#1090;&#1082;&#1072;%20&#1041;&#1059;&#1039;&#1045;&#1058;&#1057;&#1050;&#1048;%20&#1057;&#1045;&#1050;&#1058;&#1054;&#1056;%202025%20(903,787,531)%20-%20Copy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АТОЦИ"/>
      <sheetName val="ЗАКЛИСТ"/>
      <sheetName val="БС принт"/>
      <sheetName val="БПР принт"/>
      <sheetName val="ДЕ принт"/>
      <sheetName val="СПД принт"/>
    </sheetNames>
    <sheetDataSet>
      <sheetData sheetId="0">
        <row r="3">
          <cell r="C3" t="str">
            <v>ЈЗУ УК за гастроентерохепатологија</v>
          </cell>
        </row>
        <row r="4">
          <cell r="C4" t="str">
            <v>Мајка Тереза 17</v>
          </cell>
        </row>
        <row r="7">
          <cell r="C7" t="str">
            <v>4030007645733</v>
          </cell>
        </row>
        <row r="9">
          <cell r="C9" t="str">
            <v>Дипл.ек.Лидија Тапшанова</v>
          </cell>
        </row>
        <row r="10">
          <cell r="C10" t="str">
            <v>Проф.др.Мери Трајковска</v>
          </cell>
        </row>
        <row r="15">
          <cell r="C15" t="str">
            <v>31.12.2025</v>
          </cell>
        </row>
        <row r="16">
          <cell r="C16" t="str">
            <v>01.01.2025 - 31.12.2025</v>
          </cell>
        </row>
        <row r="17">
          <cell r="C17" t="str">
            <v>28.02.2026</v>
          </cell>
        </row>
      </sheetData>
      <sheetData sheetId="1">
        <row r="11">
          <cell r="C11">
            <v>65489</v>
          </cell>
          <cell r="D11">
            <v>60655</v>
          </cell>
        </row>
        <row r="16">
          <cell r="C16">
            <v>-1115</v>
          </cell>
        </row>
        <row r="24">
          <cell r="C24">
            <v>353081098</v>
          </cell>
          <cell r="D24">
            <v>31067646</v>
          </cell>
        </row>
        <row r="27">
          <cell r="C27">
            <v>33796</v>
          </cell>
          <cell r="D27">
            <v>14222</v>
          </cell>
        </row>
        <row r="32">
          <cell r="C32">
            <v>-320179155</v>
          </cell>
        </row>
        <row r="35">
          <cell r="C35">
            <v>-20278</v>
          </cell>
        </row>
        <row r="106">
          <cell r="C106">
            <v>118021917</v>
          </cell>
          <cell r="D106">
            <v>39949613</v>
          </cell>
        </row>
        <row r="112">
          <cell r="C112">
            <v>110064656</v>
          </cell>
          <cell r="D112">
            <v>32753701</v>
          </cell>
        </row>
        <row r="138">
          <cell r="C138">
            <v>7957261</v>
          </cell>
          <cell r="D138">
            <v>7195912</v>
          </cell>
        </row>
        <row r="148">
          <cell r="C148">
            <v>0</v>
          </cell>
          <cell r="D148">
            <v>0</v>
          </cell>
        </row>
        <row r="156">
          <cell r="C156">
            <v>39382871</v>
          </cell>
          <cell r="D156">
            <v>28409545</v>
          </cell>
        </row>
        <row r="160">
          <cell r="C160">
            <v>340903</v>
          </cell>
          <cell r="D160">
            <v>1177627</v>
          </cell>
        </row>
        <row r="163">
          <cell r="C163">
            <v>2941077</v>
          </cell>
        </row>
        <row r="165">
          <cell r="C165">
            <v>-2941077</v>
          </cell>
        </row>
        <row r="167">
          <cell r="C167">
            <v>66201903</v>
          </cell>
          <cell r="D167">
            <v>59412359</v>
          </cell>
        </row>
        <row r="169">
          <cell r="C169">
            <v>25714292</v>
          </cell>
          <cell r="D169">
            <v>23057826</v>
          </cell>
        </row>
        <row r="174">
          <cell r="D174">
            <v>1032496</v>
          </cell>
        </row>
        <row r="192">
          <cell r="C192">
            <v>612376</v>
          </cell>
          <cell r="D192">
            <v>5557176</v>
          </cell>
        </row>
        <row r="204">
          <cell r="C204">
            <v>72339465</v>
          </cell>
          <cell r="D204">
            <v>79196280</v>
          </cell>
        </row>
        <row r="217">
          <cell r="C217">
            <v>5354428</v>
          </cell>
          <cell r="D217">
            <v>12182675</v>
          </cell>
        </row>
        <row r="224">
          <cell r="C224">
            <v>15717321</v>
          </cell>
          <cell r="D224">
            <v>20004412</v>
          </cell>
        </row>
        <row r="233">
          <cell r="C233">
            <v>122251</v>
          </cell>
          <cell r="D233">
            <v>111308</v>
          </cell>
        </row>
        <row r="252">
          <cell r="C252">
            <v>264682</v>
          </cell>
          <cell r="D252">
            <v>76720</v>
          </cell>
        </row>
        <row r="259">
          <cell r="D259">
            <v>5415043</v>
          </cell>
        </row>
        <row r="262">
          <cell r="D262">
            <v>59956</v>
          </cell>
        </row>
        <row r="327">
          <cell r="C327">
            <v>186326718</v>
          </cell>
          <cell r="D327">
            <v>206106251</v>
          </cell>
        </row>
        <row r="354">
          <cell r="C354">
            <v>32979835</v>
          </cell>
          <cell r="D354">
            <v>31142523</v>
          </cell>
        </row>
        <row r="355">
          <cell r="C355">
            <v>39723774</v>
          </cell>
          <cell r="D355">
            <v>29587172</v>
          </cell>
        </row>
        <row r="369">
          <cell r="C369">
            <v>41118097</v>
          </cell>
          <cell r="D369">
            <v>41118097</v>
          </cell>
        </row>
        <row r="373">
          <cell r="C373">
            <v>41118097</v>
          </cell>
          <cell r="D373">
            <v>41118097</v>
          </cell>
        </row>
        <row r="387">
          <cell r="C387">
            <v>0</v>
          </cell>
          <cell r="D387">
            <v>0</v>
          </cell>
        </row>
      </sheetData>
      <sheetData sheetId="2">
        <row r="12">
          <cell r="D12" t="str">
            <v>ЈЗУ УК за гастроентерохепатологија</v>
          </cell>
        </row>
        <row r="13">
          <cell r="D13" t="str">
            <v>Мајка Тереза 17</v>
          </cell>
        </row>
        <row r="14">
          <cell r="D14" t="str">
            <v>4030007645733</v>
          </cell>
        </row>
        <row r="186">
          <cell r="A186" t="str">
            <v>Во  Скопје</v>
          </cell>
        </row>
        <row r="187">
          <cell r="A187" t="str">
            <v xml:space="preserve">На ден </v>
          </cell>
          <cell r="B187" t="str">
            <v>28.02.2026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АТОЦИ"/>
      <sheetName val="ЗАКЛИСТ"/>
      <sheetName val="БС принт"/>
      <sheetName val="БПР принт"/>
      <sheetName val="ДЕ принт"/>
      <sheetName val="СПД принт"/>
      <sheetName val="Sheet1"/>
    </sheetNames>
    <sheetDataSet>
      <sheetData sheetId="0">
        <row r="3">
          <cell r="C3" t="str">
            <v>ЈЗУ УК за гастроентерохепатологија</v>
          </cell>
        </row>
        <row r="4">
          <cell r="C4" t="str">
            <v>Мајка Тереза 17</v>
          </cell>
        </row>
        <row r="7">
          <cell r="C7" t="str">
            <v>4030007645733</v>
          </cell>
        </row>
        <row r="9">
          <cell r="C9" t="str">
            <v>Дипл.ек.Лидија Тапшанова</v>
          </cell>
        </row>
        <row r="10">
          <cell r="C10" t="str">
            <v>Проф.др.Мери Трајковска</v>
          </cell>
        </row>
        <row r="15">
          <cell r="C15" t="str">
            <v>31.12.2025</v>
          </cell>
        </row>
        <row r="16">
          <cell r="C16" t="str">
            <v>01.01.2025 - 31.12.2025</v>
          </cell>
        </row>
        <row r="17">
          <cell r="C17" t="str">
            <v>28.02.2026</v>
          </cell>
        </row>
      </sheetData>
      <sheetData sheetId="1">
        <row r="51">
          <cell r="C51">
            <v>3624233</v>
          </cell>
          <cell r="D51">
            <v>5456356</v>
          </cell>
        </row>
        <row r="52">
          <cell r="C52">
            <v>17169</v>
          </cell>
          <cell r="D52">
            <v>3837</v>
          </cell>
        </row>
        <row r="65">
          <cell r="C65">
            <v>22213899</v>
          </cell>
          <cell r="D65">
            <v>19655729</v>
          </cell>
        </row>
        <row r="67">
          <cell r="C67">
            <v>8830351</v>
          </cell>
          <cell r="D67">
            <v>9100633</v>
          </cell>
        </row>
        <row r="94">
          <cell r="C94">
            <v>115365</v>
          </cell>
        </row>
        <row r="106">
          <cell r="C106">
            <v>67278</v>
          </cell>
          <cell r="D106">
            <v>655802</v>
          </cell>
        </row>
        <row r="112">
          <cell r="C112">
            <v>29500</v>
          </cell>
          <cell r="D112">
            <v>438300</v>
          </cell>
        </row>
        <row r="124">
          <cell r="C124">
            <v>34000</v>
          </cell>
          <cell r="D124">
            <v>77000</v>
          </cell>
        </row>
        <row r="130">
          <cell r="C130">
            <v>3778</v>
          </cell>
          <cell r="D130">
            <v>8555</v>
          </cell>
        </row>
        <row r="135">
          <cell r="D135">
            <v>131947</v>
          </cell>
        </row>
        <row r="148">
          <cell r="C148">
            <v>3641402</v>
          </cell>
          <cell r="D148">
            <v>5460193</v>
          </cell>
        </row>
        <row r="150">
          <cell r="C150">
            <v>31159615</v>
          </cell>
          <cell r="D150">
            <v>28756362</v>
          </cell>
        </row>
        <row r="167">
          <cell r="C167">
            <v>154509</v>
          </cell>
          <cell r="D167">
            <v>169784</v>
          </cell>
        </row>
        <row r="174">
          <cell r="C174">
            <v>1569985</v>
          </cell>
          <cell r="D174">
            <v>1653115</v>
          </cell>
        </row>
        <row r="183">
          <cell r="C183">
            <v>180088</v>
          </cell>
          <cell r="D183">
            <v>507520</v>
          </cell>
        </row>
        <row r="192">
          <cell r="C192">
            <v>174390</v>
          </cell>
          <cell r="D192">
            <v>194986</v>
          </cell>
        </row>
        <row r="204">
          <cell r="C204">
            <v>3002375</v>
          </cell>
          <cell r="D204">
            <v>4344445</v>
          </cell>
        </row>
        <row r="217">
          <cell r="C217">
            <v>3592986</v>
          </cell>
          <cell r="D217">
            <v>1151011</v>
          </cell>
        </row>
        <row r="224">
          <cell r="C224">
            <v>9569657</v>
          </cell>
          <cell r="D224">
            <v>7722069</v>
          </cell>
        </row>
        <row r="233">
          <cell r="C233">
            <v>771373</v>
          </cell>
          <cell r="D233">
            <v>406786</v>
          </cell>
        </row>
        <row r="259">
          <cell r="C259">
            <v>5331345</v>
          </cell>
          <cell r="D259">
            <v>3882065</v>
          </cell>
        </row>
        <row r="262">
          <cell r="D262">
            <v>61000</v>
          </cell>
        </row>
        <row r="264">
          <cell r="C264">
            <v>62370</v>
          </cell>
        </row>
        <row r="319">
          <cell r="C319">
            <v>7101053</v>
          </cell>
          <cell r="D319">
            <v>4422285</v>
          </cell>
        </row>
        <row r="322">
          <cell r="C322">
            <v>14025257</v>
          </cell>
          <cell r="D322">
            <v>11156811</v>
          </cell>
        </row>
        <row r="327">
          <cell r="C327">
            <v>1463977</v>
          </cell>
          <cell r="D327">
            <v>1156750</v>
          </cell>
        </row>
        <row r="328">
          <cell r="C328">
            <v>5460193</v>
          </cell>
          <cell r="D328">
            <v>8817128</v>
          </cell>
        </row>
        <row r="344">
          <cell r="C344">
            <v>53415</v>
          </cell>
          <cell r="D344">
            <v>131947</v>
          </cell>
        </row>
        <row r="387">
          <cell r="C387">
            <v>0</v>
          </cell>
          <cell r="D387">
            <v>0</v>
          </cell>
        </row>
      </sheetData>
      <sheetData sheetId="2">
        <row r="12">
          <cell r="D12" t="str">
            <v>ЈЗУ УК за гастроентерохепатологија</v>
          </cell>
        </row>
        <row r="13">
          <cell r="D13" t="str">
            <v>Мајка Тереза 17</v>
          </cell>
        </row>
        <row r="14">
          <cell r="D14" t="str">
            <v>4030007645733</v>
          </cell>
        </row>
        <row r="186">
          <cell r="A186" t="str">
            <v>Во  Скопје</v>
          </cell>
        </row>
        <row r="187">
          <cell r="A187" t="str">
            <v xml:space="preserve">На ден </v>
          </cell>
          <cell r="B187" t="str">
            <v>28.02.2026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АТОЦИ"/>
      <sheetName val="ЗАКЛИСТ"/>
      <sheetName val="БС принт"/>
      <sheetName val="БПР принт"/>
      <sheetName val="ДЕ принт"/>
      <sheetName val="СПД принт"/>
    </sheetNames>
    <sheetDataSet>
      <sheetData sheetId="0">
        <row r="3">
          <cell r="C3" t="str">
            <v>ЈЗУ УК за гастроентерохепатологија</v>
          </cell>
        </row>
        <row r="4">
          <cell r="C4" t="str">
            <v>Мајка Тереза 17</v>
          </cell>
        </row>
        <row r="7">
          <cell r="C7" t="str">
            <v>4030007645733</v>
          </cell>
        </row>
        <row r="9">
          <cell r="C9" t="str">
            <v>Дипл.ек.Лидија Тапшанова</v>
          </cell>
        </row>
        <row r="10">
          <cell r="C10" t="str">
            <v>Проф.др.Мери Трајковска</v>
          </cell>
        </row>
        <row r="15">
          <cell r="C15" t="str">
            <v>31.12.2025</v>
          </cell>
        </row>
        <row r="16">
          <cell r="C16" t="str">
            <v>01.01.2025 - 31.12.2025</v>
          </cell>
        </row>
        <row r="17">
          <cell r="C17" t="str">
            <v>28.02.2026</v>
          </cell>
        </row>
      </sheetData>
      <sheetData sheetId="1">
        <row r="67">
          <cell r="C67">
            <v>35597</v>
          </cell>
          <cell r="D67">
            <v>35597</v>
          </cell>
        </row>
        <row r="106">
          <cell r="C106">
            <v>50522</v>
          </cell>
          <cell r="D106">
            <v>30167</v>
          </cell>
        </row>
        <row r="112">
          <cell r="C112">
            <v>20355</v>
          </cell>
        </row>
        <row r="124">
          <cell r="C124">
            <v>27150</v>
          </cell>
          <cell r="D124">
            <v>27150</v>
          </cell>
        </row>
        <row r="130">
          <cell r="C130">
            <v>3017</v>
          </cell>
          <cell r="D130">
            <v>3017</v>
          </cell>
        </row>
        <row r="148">
          <cell r="C148">
            <v>0</v>
          </cell>
          <cell r="D148">
            <v>0</v>
          </cell>
        </row>
        <row r="150">
          <cell r="C150">
            <v>35597</v>
          </cell>
          <cell r="D150">
            <v>35597</v>
          </cell>
        </row>
        <row r="204">
          <cell r="D204">
            <v>1340751</v>
          </cell>
        </row>
        <row r="217">
          <cell r="C217">
            <v>403107</v>
          </cell>
        </row>
        <row r="224">
          <cell r="C224">
            <v>30000</v>
          </cell>
          <cell r="D224">
            <v>316241</v>
          </cell>
        </row>
        <row r="233">
          <cell r="C233">
            <v>72570</v>
          </cell>
        </row>
        <row r="319">
          <cell r="C319">
            <v>505677</v>
          </cell>
          <cell r="D319">
            <v>1307822</v>
          </cell>
        </row>
        <row r="327">
          <cell r="D327">
            <v>349170</v>
          </cell>
        </row>
        <row r="387">
          <cell r="C387">
            <v>0</v>
          </cell>
          <cell r="D387">
            <v>0</v>
          </cell>
        </row>
      </sheetData>
      <sheetData sheetId="2">
        <row r="12">
          <cell r="D12" t="str">
            <v>ЈЗУ УК за гастроентерохепатологија</v>
          </cell>
        </row>
        <row r="13">
          <cell r="D13" t="str">
            <v>Мајка Тереза 17</v>
          </cell>
        </row>
        <row r="14">
          <cell r="D14" t="str">
            <v>4030007645733</v>
          </cell>
        </row>
        <row r="186">
          <cell r="A186" t="str">
            <v>Во  Скопје</v>
          </cell>
        </row>
        <row r="187">
          <cell r="A187" t="str">
            <v xml:space="preserve">На ден </v>
          </cell>
          <cell r="B187" t="str">
            <v>28.02.2026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АТОЦИ"/>
      <sheetName val="ЗАКЛИСТ"/>
      <sheetName val="БС принт"/>
      <sheetName val="БПР принт"/>
      <sheetName val="ДЕ принт"/>
      <sheetName val="СПД принт"/>
    </sheetNames>
    <sheetDataSet>
      <sheetData sheetId="0">
        <row r="3">
          <cell r="C3" t="str">
            <v>ЈЗУ УК за гастроентерохепатологија</v>
          </cell>
        </row>
        <row r="4">
          <cell r="C4" t="str">
            <v>Мајка Тереза 17</v>
          </cell>
        </row>
        <row r="7">
          <cell r="C7" t="str">
            <v>4030007645733</v>
          </cell>
        </row>
        <row r="9">
          <cell r="C9" t="str">
            <v>Дипл.ек.Лидија Тапшанова</v>
          </cell>
        </row>
        <row r="10">
          <cell r="C10" t="str">
            <v>Проф.др.Мери Трајковска</v>
          </cell>
        </row>
        <row r="15">
          <cell r="C15" t="str">
            <v>31.12.2025</v>
          </cell>
        </row>
        <row r="16">
          <cell r="C16" t="str">
            <v>01.01.2025 - 31.12.2025</v>
          </cell>
        </row>
        <row r="17">
          <cell r="C17" t="str">
            <v>28.02.2026</v>
          </cell>
        </row>
      </sheetData>
      <sheetData sheetId="1">
        <row r="24">
          <cell r="C24">
            <v>34582398</v>
          </cell>
          <cell r="D24">
            <v>27359909</v>
          </cell>
        </row>
        <row r="32">
          <cell r="C32">
            <v>-16920938</v>
          </cell>
          <cell r="D32">
            <v>-10009188</v>
          </cell>
        </row>
        <row r="148">
          <cell r="C148">
            <v>0</v>
          </cell>
          <cell r="D148">
            <v>0</v>
          </cell>
        </row>
        <row r="156">
          <cell r="C156">
            <v>2063702</v>
          </cell>
          <cell r="D156">
            <v>586703</v>
          </cell>
        </row>
        <row r="163">
          <cell r="C163">
            <v>87954</v>
          </cell>
        </row>
        <row r="165">
          <cell r="C165">
            <v>-87954</v>
          </cell>
        </row>
        <row r="354">
          <cell r="C354">
            <v>17661460</v>
          </cell>
          <cell r="D354">
            <v>17350721</v>
          </cell>
        </row>
        <row r="355">
          <cell r="C355">
            <v>2063702</v>
          </cell>
          <cell r="D355">
            <v>586703</v>
          </cell>
        </row>
        <row r="387">
          <cell r="C387">
            <v>0</v>
          </cell>
          <cell r="D387">
            <v>0</v>
          </cell>
        </row>
      </sheetData>
      <sheetData sheetId="2">
        <row r="12">
          <cell r="D12" t="str">
            <v>ЈЗУ УК за гастроентерохепатологија</v>
          </cell>
        </row>
        <row r="13">
          <cell r="D13" t="str">
            <v>Мајка Тереза 17</v>
          </cell>
        </row>
        <row r="14">
          <cell r="D14" t="str">
            <v>4030007645733</v>
          </cell>
        </row>
        <row r="186">
          <cell r="A186" t="str">
            <v>Во  Скопје</v>
          </cell>
        </row>
        <row r="187">
          <cell r="A187" t="str">
            <v xml:space="preserve">На ден </v>
          </cell>
          <cell r="B187" t="str">
            <v>28.02.2026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427"/>
  <sheetViews>
    <sheetView workbookViewId="0">
      <selection activeCell="D10" sqref="D10"/>
    </sheetView>
  </sheetViews>
  <sheetFormatPr defaultColWidth="9.109375" defaultRowHeight="14.4" x14ac:dyDescent="0.3"/>
  <cols>
    <col min="1" max="1" width="6.33203125" style="1" customWidth="1"/>
    <col min="2" max="2" width="10" style="1" customWidth="1"/>
    <col min="3" max="3" width="10.44140625" style="1" customWidth="1"/>
    <col min="4" max="4" width="37.33203125" style="1" customWidth="1"/>
    <col min="5" max="5" width="7.6640625" style="1" customWidth="1"/>
    <col min="6" max="6" width="17" style="1" customWidth="1"/>
    <col min="7" max="8" width="17.109375" style="1" customWidth="1"/>
    <col min="9" max="9" width="16.88671875" style="1" customWidth="1"/>
    <col min="10" max="16384" width="9.109375" style="1"/>
  </cols>
  <sheetData>
    <row r="12" spans="1:9" ht="13.2" customHeight="1" x14ac:dyDescent="0.3">
      <c r="A12" s="1" t="s">
        <v>0</v>
      </c>
      <c r="D12" s="2" t="str">
        <f>[1]ПОДАТОЦИ!C3</f>
        <v>ЈЗУ УК за гастроентерохепатологија</v>
      </c>
      <c r="E12" s="3"/>
      <c r="F12" s="3"/>
      <c r="G12" s="4" t="s">
        <v>1</v>
      </c>
      <c r="H12" s="4"/>
      <c r="I12" s="4"/>
    </row>
    <row r="13" spans="1:9" ht="13.2" customHeight="1" x14ac:dyDescent="0.3">
      <c r="A13" s="1" t="s">
        <v>2</v>
      </c>
      <c r="D13" s="5" t="str">
        <f>[1]ПОДАТОЦИ!C4</f>
        <v>Мајка Тереза 17</v>
      </c>
      <c r="E13" s="6"/>
      <c r="F13" s="6"/>
      <c r="G13" s="4"/>
      <c r="H13" s="4"/>
      <c r="I13" s="4"/>
    </row>
    <row r="14" spans="1:9" x14ac:dyDescent="0.3">
      <c r="A14" s="1" t="s">
        <v>3</v>
      </c>
      <c r="D14" s="5" t="str">
        <f>[1]ПОДАТОЦИ!C7</f>
        <v>4030007645733</v>
      </c>
      <c r="E14" s="6"/>
      <c r="F14" s="6"/>
      <c r="G14" s="7" t="str">
        <f>[1]ПОДАТОЦИ!C15</f>
        <v>31.12.2025</v>
      </c>
      <c r="H14" s="8"/>
      <c r="I14" s="8"/>
    </row>
    <row r="15" spans="1:9" x14ac:dyDescent="0.3">
      <c r="A15" s="1" t="s">
        <v>4</v>
      </c>
      <c r="D15" s="9" t="str">
        <f>[1]ПОДАТОЦИ!C3</f>
        <v>ЈЗУ УК за гастроентерохепатологија</v>
      </c>
      <c r="E15" s="9"/>
      <c r="F15" s="9"/>
    </row>
    <row r="16" spans="1:9" x14ac:dyDescent="0.3">
      <c r="I16" s="10" t="s">
        <v>5</v>
      </c>
    </row>
    <row r="17" spans="1:9" ht="14.25" customHeight="1" x14ac:dyDescent="0.3">
      <c r="A17" s="11"/>
      <c r="B17" s="12" t="s">
        <v>6</v>
      </c>
      <c r="C17" s="13" t="s">
        <v>7</v>
      </c>
      <c r="D17" s="14"/>
      <c r="E17" s="15" t="s">
        <v>8</v>
      </c>
      <c r="F17" s="16" t="s">
        <v>9</v>
      </c>
      <c r="G17" s="17"/>
      <c r="H17" s="17"/>
      <c r="I17" s="18"/>
    </row>
    <row r="18" spans="1:9" ht="14.25" customHeight="1" x14ac:dyDescent="0.3">
      <c r="A18" s="19" t="s">
        <v>10</v>
      </c>
      <c r="B18" s="20"/>
      <c r="C18" s="21"/>
      <c r="D18" s="22"/>
      <c r="E18" s="23"/>
      <c r="F18" s="24"/>
      <c r="G18" s="17" t="s">
        <v>11</v>
      </c>
      <c r="H18" s="17"/>
      <c r="I18" s="18"/>
    </row>
    <row r="19" spans="1:9" ht="14.25" customHeight="1" x14ac:dyDescent="0.3">
      <c r="A19" s="19" t="s">
        <v>12</v>
      </c>
      <c r="B19" s="20"/>
      <c r="C19" s="21"/>
      <c r="D19" s="22"/>
      <c r="E19" s="23"/>
      <c r="F19" s="11" t="s">
        <v>13</v>
      </c>
      <c r="G19" s="25" t="s">
        <v>14</v>
      </c>
      <c r="H19" s="26" t="s">
        <v>15</v>
      </c>
      <c r="I19" s="11" t="s">
        <v>16</v>
      </c>
    </row>
    <row r="20" spans="1:9" ht="14.25" customHeight="1" x14ac:dyDescent="0.3">
      <c r="A20" s="27"/>
      <c r="B20" s="28"/>
      <c r="C20" s="29"/>
      <c r="D20" s="30"/>
      <c r="E20" s="31"/>
      <c r="F20" s="19" t="s">
        <v>17</v>
      </c>
      <c r="G20" s="32"/>
      <c r="H20" s="15"/>
      <c r="I20" s="27" t="s">
        <v>18</v>
      </c>
    </row>
    <row r="21" spans="1:9" s="36" customFormat="1" ht="10.199999999999999" x14ac:dyDescent="0.2">
      <c r="A21" s="33">
        <v>1</v>
      </c>
      <c r="B21" s="33">
        <v>2</v>
      </c>
      <c r="C21" s="34">
        <v>3</v>
      </c>
      <c r="D21" s="35"/>
      <c r="E21" s="33">
        <v>4</v>
      </c>
      <c r="F21" s="33">
        <v>5</v>
      </c>
      <c r="G21" s="33">
        <v>6</v>
      </c>
      <c r="H21" s="33">
        <v>7</v>
      </c>
      <c r="I21" s="33">
        <v>8</v>
      </c>
    </row>
    <row r="22" spans="1:9" x14ac:dyDescent="0.3">
      <c r="A22" s="37"/>
      <c r="B22" s="38"/>
      <c r="C22" s="39" t="s">
        <v>19</v>
      </c>
      <c r="D22" s="40"/>
      <c r="E22" s="41">
        <v>111</v>
      </c>
      <c r="F22" s="42"/>
      <c r="G22" s="42"/>
      <c r="H22" s="42"/>
      <c r="I22" s="42"/>
    </row>
    <row r="23" spans="1:9" x14ac:dyDescent="0.3">
      <c r="A23" s="43"/>
      <c r="B23" s="38"/>
      <c r="C23" s="44" t="s">
        <v>20</v>
      </c>
      <c r="D23" s="45"/>
      <c r="E23" s="46"/>
      <c r="F23" s="47"/>
      <c r="G23" s="47"/>
      <c r="H23" s="47"/>
      <c r="I23" s="47"/>
    </row>
    <row r="24" spans="1:9" x14ac:dyDescent="0.3">
      <c r="A24" s="48"/>
      <c r="B24" s="38"/>
      <c r="C24" s="44" t="s">
        <v>21</v>
      </c>
      <c r="D24" s="45"/>
      <c r="E24" s="49"/>
      <c r="F24" s="50">
        <f>F25+F26+F29+F38+F47</f>
        <v>31142523</v>
      </c>
      <c r="G24" s="50">
        <f>G25+G26+G29+G38+G47</f>
        <v>353180383</v>
      </c>
      <c r="H24" s="50">
        <f>H25+H26+H29+H38+H47</f>
        <v>320200548</v>
      </c>
      <c r="I24" s="50">
        <f>I25+I26+I29+I38+I47</f>
        <v>32979835</v>
      </c>
    </row>
    <row r="25" spans="1:9" ht="16.5" customHeight="1" x14ac:dyDescent="0.3">
      <c r="A25" s="51">
        <v>1</v>
      </c>
      <c r="B25" s="52" t="s">
        <v>22</v>
      </c>
      <c r="C25" s="53" t="s">
        <v>23</v>
      </c>
      <c r="D25" s="54"/>
      <c r="E25" s="51">
        <v>112</v>
      </c>
      <c r="F25" s="55">
        <f>SUM([1]ЗАКЛИСТ!D9:D16)</f>
        <v>60655</v>
      </c>
      <c r="G25" s="55">
        <f>SUM([1]ЗАКЛИСТ!C9:C14)</f>
        <v>65489</v>
      </c>
      <c r="H25" s="55">
        <f>-SUM([1]ЗАКЛИСТ!C15:C16)</f>
        <v>1115</v>
      </c>
      <c r="I25" s="42">
        <f>G25-H25</f>
        <v>64374</v>
      </c>
    </row>
    <row r="26" spans="1:9" x14ac:dyDescent="0.3">
      <c r="A26" s="41">
        <v>2</v>
      </c>
      <c r="B26" s="56" t="s">
        <v>24</v>
      </c>
      <c r="C26" s="39" t="s">
        <v>25</v>
      </c>
      <c r="D26" s="40"/>
      <c r="E26" s="41">
        <v>113</v>
      </c>
      <c r="F26" s="57">
        <f>SUM([1]ЗАКЛИСТ!D17:D20)</f>
        <v>0</v>
      </c>
      <c r="G26" s="57">
        <f>SUM([1]ЗАКЛИСТ!C17:C20)</f>
        <v>0</v>
      </c>
      <c r="H26" s="57">
        <v>0</v>
      </c>
      <c r="I26" s="57">
        <f>G26-H26</f>
        <v>0</v>
      </c>
    </row>
    <row r="27" spans="1:9" ht="11.25" customHeight="1" x14ac:dyDescent="0.3">
      <c r="A27" s="49"/>
      <c r="B27" s="58" t="s">
        <v>26</v>
      </c>
      <c r="C27" s="59" t="s">
        <v>27</v>
      </c>
      <c r="D27" s="60"/>
      <c r="E27" s="49"/>
      <c r="F27" s="61"/>
      <c r="G27" s="61"/>
      <c r="H27" s="61"/>
      <c r="I27" s="61"/>
    </row>
    <row r="28" spans="1:9" x14ac:dyDescent="0.3">
      <c r="A28" s="37"/>
      <c r="B28" s="56"/>
      <c r="C28" s="39" t="s">
        <v>28</v>
      </c>
      <c r="D28" s="40"/>
      <c r="E28" s="62"/>
      <c r="F28" s="42"/>
      <c r="G28" s="42"/>
      <c r="H28" s="42"/>
      <c r="I28" s="47"/>
    </row>
    <row r="29" spans="1:9" x14ac:dyDescent="0.3">
      <c r="A29" s="48"/>
      <c r="B29" s="58"/>
      <c r="C29" s="59" t="s">
        <v>29</v>
      </c>
      <c r="D29" s="60"/>
      <c r="E29" s="63">
        <v>114</v>
      </c>
      <c r="F29" s="64">
        <f>F30+F31+F32+F33+F34+F35+F36</f>
        <v>31081868</v>
      </c>
      <c r="G29" s="64">
        <f>G30+G31+G32+G33+G34+G35+G36</f>
        <v>353114894</v>
      </c>
      <c r="H29" s="64">
        <f>H30+H31+H32+H33+H34+H35+H36</f>
        <v>320199433</v>
      </c>
      <c r="I29" s="64">
        <f>I30+I31+I32+I33+I34+I35+I36</f>
        <v>32915461</v>
      </c>
    </row>
    <row r="30" spans="1:9" ht="16.5" customHeight="1" x14ac:dyDescent="0.3">
      <c r="A30" s="51">
        <v>3</v>
      </c>
      <c r="B30" s="52" t="s">
        <v>30</v>
      </c>
      <c r="C30" s="65" t="s">
        <v>31</v>
      </c>
      <c r="D30" s="65"/>
      <c r="E30" s="51">
        <v>115</v>
      </c>
      <c r="F30" s="55">
        <f>[1]ЗАКЛИСТ!D22+[1]ЗАКЛИСТ!D30</f>
        <v>0</v>
      </c>
      <c r="G30" s="55">
        <f>[1]ЗАКЛИСТ!C22</f>
        <v>0</v>
      </c>
      <c r="H30" s="55">
        <f>-[1]ЗАКЛИСТ!C30</f>
        <v>0</v>
      </c>
      <c r="I30" s="55">
        <f t="shared" ref="I30:I36" si="0">G30-H30</f>
        <v>0</v>
      </c>
    </row>
    <row r="31" spans="1:9" ht="16.5" customHeight="1" x14ac:dyDescent="0.3">
      <c r="A31" s="51">
        <v>4</v>
      </c>
      <c r="B31" s="52" t="s">
        <v>32</v>
      </c>
      <c r="C31" s="65" t="s">
        <v>33</v>
      </c>
      <c r="D31" s="65"/>
      <c r="E31" s="51">
        <v>116</v>
      </c>
      <c r="F31" s="55">
        <f>[1]ЗАКЛИСТ!D23-[1]ЗАКЛИСТ!D31</f>
        <v>0</v>
      </c>
      <c r="G31" s="55">
        <f>[1]ЗАКЛИСТ!C23</f>
        <v>0</v>
      </c>
      <c r="H31" s="55">
        <f>-[1]ЗАКЛИСТ!C31</f>
        <v>0</v>
      </c>
      <c r="I31" s="55">
        <f t="shared" si="0"/>
        <v>0</v>
      </c>
    </row>
    <row r="32" spans="1:9" ht="16.5" customHeight="1" x14ac:dyDescent="0.3">
      <c r="A32" s="51">
        <v>5</v>
      </c>
      <c r="B32" s="52" t="s">
        <v>34</v>
      </c>
      <c r="C32" s="65" t="s">
        <v>35</v>
      </c>
      <c r="D32" s="65"/>
      <c r="E32" s="51">
        <v>117</v>
      </c>
      <c r="F32" s="55">
        <f>SUM([1]ЗАКЛИСТ!D24)+[1]ЗАКЛИСТ!D32+[1]ЗАКЛИСТ!D33</f>
        <v>31067646</v>
      </c>
      <c r="G32" s="55">
        <f>[1]ЗАКЛИСТ!C24</f>
        <v>353081098</v>
      </c>
      <c r="H32" s="55">
        <f>-[1]ЗАКЛИСТ!C32</f>
        <v>320179155</v>
      </c>
      <c r="I32" s="55">
        <f>G32-H32</f>
        <v>32901943</v>
      </c>
    </row>
    <row r="33" spans="1:9" ht="16.5" customHeight="1" x14ac:dyDescent="0.3">
      <c r="A33" s="51">
        <v>6</v>
      </c>
      <c r="B33" s="52" t="s">
        <v>36</v>
      </c>
      <c r="C33" s="65" t="s">
        <v>37</v>
      </c>
      <c r="D33" s="65"/>
      <c r="E33" s="51">
        <v>118</v>
      </c>
      <c r="F33" s="55">
        <f>[1]ЗАКЛИСТ!D25+[1]ЗАКЛИСТ!D34</f>
        <v>0</v>
      </c>
      <c r="G33" s="55">
        <f>[1]ЗАКЛИСТ!C25</f>
        <v>0</v>
      </c>
      <c r="H33" s="55">
        <f>-[1]ЗАКЛИСТ!C33</f>
        <v>0</v>
      </c>
      <c r="I33" s="55">
        <f t="shared" si="0"/>
        <v>0</v>
      </c>
    </row>
    <row r="34" spans="1:9" ht="16.5" customHeight="1" x14ac:dyDescent="0.3">
      <c r="A34" s="51">
        <v>7</v>
      </c>
      <c r="B34" s="52" t="s">
        <v>38</v>
      </c>
      <c r="C34" s="65" t="s">
        <v>39</v>
      </c>
      <c r="D34" s="65"/>
      <c r="E34" s="51">
        <v>119</v>
      </c>
      <c r="F34" s="55">
        <f>[1]ЗАКЛИСТ!D26+[1]ЗАКЛИСТ!D35</f>
        <v>0</v>
      </c>
      <c r="G34" s="55">
        <f>[1]ЗАКЛИСТ!C26</f>
        <v>0</v>
      </c>
      <c r="H34" s="55">
        <f>-[1]ЗАКЛИСТ!C34</f>
        <v>0</v>
      </c>
      <c r="I34" s="55">
        <f t="shared" si="0"/>
        <v>0</v>
      </c>
    </row>
    <row r="35" spans="1:9" ht="16.5" customHeight="1" x14ac:dyDescent="0.3">
      <c r="A35" s="51">
        <v>8</v>
      </c>
      <c r="B35" s="52" t="s">
        <v>40</v>
      </c>
      <c r="C35" s="65" t="s">
        <v>41</v>
      </c>
      <c r="D35" s="65"/>
      <c r="E35" s="51">
        <v>120</v>
      </c>
      <c r="F35" s="55">
        <f>[1]ЗАКЛИСТ!D27+[1]ЗАКЛИСТ!D36</f>
        <v>14222</v>
      </c>
      <c r="G35" s="55">
        <f>[1]ЗАКЛИСТ!C27</f>
        <v>33796</v>
      </c>
      <c r="H35" s="55">
        <f>-[1]ЗАКЛИСТ!C35</f>
        <v>20278</v>
      </c>
      <c r="I35" s="55">
        <f t="shared" si="0"/>
        <v>13518</v>
      </c>
    </row>
    <row r="36" spans="1:9" ht="16.5" customHeight="1" x14ac:dyDescent="0.3">
      <c r="A36" s="51">
        <v>9</v>
      </c>
      <c r="B36" s="52" t="s">
        <v>42</v>
      </c>
      <c r="C36" s="65" t="s">
        <v>43</v>
      </c>
      <c r="D36" s="65"/>
      <c r="E36" s="51">
        <v>121</v>
      </c>
      <c r="F36" s="55">
        <f>[1]ЗАКЛИСТ!D28</f>
        <v>0</v>
      </c>
      <c r="G36" s="55">
        <f>[1]ЗАКЛИСТ!C28</f>
        <v>0</v>
      </c>
      <c r="H36" s="55">
        <v>0</v>
      </c>
      <c r="I36" s="42">
        <f t="shared" si="0"/>
        <v>0</v>
      </c>
    </row>
    <row r="37" spans="1:9" x14ac:dyDescent="0.3">
      <c r="A37" s="46">
        <v>10</v>
      </c>
      <c r="B37" s="66" t="s">
        <v>44</v>
      </c>
      <c r="C37" s="44" t="s">
        <v>45</v>
      </c>
      <c r="D37" s="45"/>
      <c r="E37" s="46">
        <v>122</v>
      </c>
      <c r="F37" s="42"/>
      <c r="G37" s="42"/>
      <c r="H37" s="67"/>
      <c r="I37" s="42"/>
    </row>
    <row r="38" spans="1:9" x14ac:dyDescent="0.3">
      <c r="A38" s="49"/>
      <c r="B38" s="68"/>
      <c r="C38" s="59" t="s">
        <v>46</v>
      </c>
      <c r="D38" s="60"/>
      <c r="E38" s="49"/>
      <c r="F38" s="64">
        <f>[1]ЗАКЛИСТ!D37</f>
        <v>0</v>
      </c>
      <c r="G38" s="64">
        <f>[1]ЗАКЛИСТ!C37</f>
        <v>0</v>
      </c>
      <c r="H38" s="69">
        <v>0</v>
      </c>
      <c r="I38" s="64">
        <f>G38-H38</f>
        <v>0</v>
      </c>
    </row>
    <row r="39" spans="1:9" x14ac:dyDescent="0.3">
      <c r="A39" s="70"/>
      <c r="B39" s="38"/>
      <c r="D39" s="71"/>
      <c r="E39" s="71"/>
    </row>
    <row r="40" spans="1:9" ht="14.25" customHeight="1" x14ac:dyDescent="0.3">
      <c r="A40" s="11"/>
      <c r="B40" s="12" t="s">
        <v>6</v>
      </c>
      <c r="C40" s="13" t="s">
        <v>7</v>
      </c>
      <c r="D40" s="14"/>
      <c r="E40" s="15" t="s">
        <v>8</v>
      </c>
      <c r="F40" s="16" t="s">
        <v>9</v>
      </c>
      <c r="G40" s="17"/>
      <c r="H40" s="17"/>
      <c r="I40" s="18"/>
    </row>
    <row r="41" spans="1:9" ht="14.25" customHeight="1" x14ac:dyDescent="0.3">
      <c r="A41" s="19" t="s">
        <v>10</v>
      </c>
      <c r="B41" s="20"/>
      <c r="C41" s="21"/>
      <c r="D41" s="22"/>
      <c r="E41" s="23"/>
      <c r="F41" s="24"/>
      <c r="G41" s="17" t="s">
        <v>11</v>
      </c>
      <c r="H41" s="17"/>
      <c r="I41" s="18"/>
    </row>
    <row r="42" spans="1:9" ht="14.25" customHeight="1" x14ac:dyDescent="0.3">
      <c r="A42" s="19" t="s">
        <v>12</v>
      </c>
      <c r="B42" s="20"/>
      <c r="C42" s="21"/>
      <c r="D42" s="22"/>
      <c r="E42" s="23"/>
      <c r="F42" s="11" t="s">
        <v>13</v>
      </c>
      <c r="G42" s="25" t="s">
        <v>14</v>
      </c>
      <c r="H42" s="26" t="s">
        <v>15</v>
      </c>
      <c r="I42" s="11" t="s">
        <v>16</v>
      </c>
    </row>
    <row r="43" spans="1:9" ht="14.25" customHeight="1" x14ac:dyDescent="0.3">
      <c r="A43" s="27"/>
      <c r="B43" s="28"/>
      <c r="C43" s="29"/>
      <c r="D43" s="30"/>
      <c r="E43" s="31"/>
      <c r="F43" s="19" t="s">
        <v>17</v>
      </c>
      <c r="G43" s="32"/>
      <c r="H43" s="15"/>
      <c r="I43" s="27" t="s">
        <v>18</v>
      </c>
    </row>
    <row r="44" spans="1:9" x14ac:dyDescent="0.3">
      <c r="A44" s="33">
        <v>1</v>
      </c>
      <c r="B44" s="33">
        <v>2</v>
      </c>
      <c r="C44" s="34">
        <v>3</v>
      </c>
      <c r="D44" s="35"/>
      <c r="E44" s="33">
        <v>4</v>
      </c>
      <c r="F44" s="33">
        <v>5</v>
      </c>
      <c r="G44" s="33">
        <v>6</v>
      </c>
      <c r="H44" s="33">
        <v>7</v>
      </c>
      <c r="I44" s="72">
        <v>8</v>
      </c>
    </row>
    <row r="45" spans="1:9" ht="17.25" customHeight="1" x14ac:dyDescent="0.3">
      <c r="A45" s="62">
        <v>11</v>
      </c>
      <c r="B45" s="56"/>
      <c r="C45" s="39" t="s">
        <v>47</v>
      </c>
      <c r="D45" s="40"/>
      <c r="E45" s="62"/>
      <c r="F45" s="73"/>
      <c r="G45" s="73"/>
      <c r="H45" s="73"/>
      <c r="I45" s="73"/>
    </row>
    <row r="46" spans="1:9" ht="17.25" customHeight="1" x14ac:dyDescent="0.3">
      <c r="A46" s="74"/>
      <c r="B46" s="75"/>
      <c r="C46" s="28" t="s">
        <v>48</v>
      </c>
      <c r="D46" s="76"/>
      <c r="E46" s="74"/>
      <c r="F46" s="47"/>
      <c r="G46" s="47"/>
      <c r="H46" s="47"/>
      <c r="I46" s="47"/>
    </row>
    <row r="47" spans="1:9" ht="17.25" customHeight="1" x14ac:dyDescent="0.3">
      <c r="A47" s="63"/>
      <c r="B47" s="58" t="s">
        <v>49</v>
      </c>
      <c r="C47" s="77" t="s">
        <v>50</v>
      </c>
      <c r="D47" s="78"/>
      <c r="E47" s="63">
        <v>123</v>
      </c>
      <c r="F47" s="64">
        <f>SUM([1]ЗАКЛИСТ!D39:D43)</f>
        <v>0</v>
      </c>
      <c r="G47" s="64">
        <f>SUM([1]ЗАКЛИСТ!C39:C43)</f>
        <v>0</v>
      </c>
      <c r="H47" s="64">
        <v>0</v>
      </c>
      <c r="I47" s="64">
        <f>G47-H47</f>
        <v>0</v>
      </c>
    </row>
    <row r="48" spans="1:9" ht="17.25" customHeight="1" x14ac:dyDescent="0.3">
      <c r="A48" s="74"/>
      <c r="B48" s="75"/>
      <c r="C48" s="79" t="s">
        <v>51</v>
      </c>
      <c r="D48" s="80"/>
      <c r="E48" s="74"/>
      <c r="F48" s="47"/>
      <c r="G48" s="47"/>
      <c r="H48" s="47"/>
      <c r="I48" s="47"/>
    </row>
    <row r="49" spans="1:9" x14ac:dyDescent="0.3">
      <c r="A49" s="63"/>
      <c r="B49" s="58"/>
      <c r="C49" s="59" t="s">
        <v>52</v>
      </c>
      <c r="D49" s="60"/>
      <c r="E49" s="63">
        <v>124</v>
      </c>
      <c r="F49" s="64">
        <f>F51+F60+F61+F67+F69+F77+F78+F80+F81+F82</f>
        <v>39949613</v>
      </c>
      <c r="G49" s="64">
        <f>G51+G60+G61+G67+G69+G77+G78+G80+G81+G82</f>
        <v>118021917</v>
      </c>
      <c r="H49" s="64">
        <f>H51+H60+H61+H67+H69+H77+H78+H80+H81+H82</f>
        <v>0</v>
      </c>
      <c r="I49" s="64">
        <f>I51+I60+I61+I67+I69+I77+I78+I80+I81+I82</f>
        <v>118021917</v>
      </c>
    </row>
    <row r="50" spans="1:9" ht="17.25" customHeight="1" x14ac:dyDescent="0.3">
      <c r="A50" s="62"/>
      <c r="B50" s="56"/>
      <c r="C50" s="39" t="s">
        <v>53</v>
      </c>
      <c r="D50" s="40"/>
      <c r="E50" s="62"/>
      <c r="F50" s="42"/>
      <c r="G50" s="42"/>
      <c r="H50" s="42"/>
      <c r="I50" s="42"/>
    </row>
    <row r="51" spans="1:9" x14ac:dyDescent="0.3">
      <c r="A51" s="63"/>
      <c r="B51" s="58"/>
      <c r="C51" s="59" t="s">
        <v>54</v>
      </c>
      <c r="D51" s="60"/>
      <c r="E51" s="63">
        <v>125</v>
      </c>
      <c r="F51" s="64">
        <f>F52+F53+F54+F55+F56+F57+F58+F59</f>
        <v>0</v>
      </c>
      <c r="G51" s="64">
        <f>G52+G53+G54+G55+G56+G57+G58+G59</f>
        <v>0</v>
      </c>
      <c r="H51" s="64">
        <f>H52+H53+H54+H55+H56+H57+H58+H59</f>
        <v>0</v>
      </c>
      <c r="I51" s="64">
        <f>I52+I53+I54+I55+I56+I57+I58+I59</f>
        <v>0</v>
      </c>
    </row>
    <row r="52" spans="1:9" ht="17.25" customHeight="1" x14ac:dyDescent="0.3">
      <c r="A52" s="51">
        <v>12</v>
      </c>
      <c r="B52" s="52" t="s">
        <v>55</v>
      </c>
      <c r="C52" s="65" t="s">
        <v>56</v>
      </c>
      <c r="D52" s="65"/>
      <c r="E52" s="51">
        <v>126</v>
      </c>
      <c r="F52" s="55">
        <f>[1]ЗАКЛИСТ!D51</f>
        <v>0</v>
      </c>
      <c r="G52" s="55">
        <f>[1]ЗАКЛИСТ!C51</f>
        <v>0</v>
      </c>
      <c r="H52" s="55"/>
      <c r="I52" s="55">
        <f>G52-H52</f>
        <v>0</v>
      </c>
    </row>
    <row r="53" spans="1:9" ht="17.25" customHeight="1" x14ac:dyDescent="0.3">
      <c r="A53" s="51">
        <v>13</v>
      </c>
      <c r="B53" s="52" t="s">
        <v>57</v>
      </c>
      <c r="C53" s="81" t="s">
        <v>58</v>
      </c>
      <c r="D53" s="51"/>
      <c r="E53" s="51">
        <v>127</v>
      </c>
      <c r="F53" s="55">
        <f>[1]ЗАКЛИСТ!D52</f>
        <v>0</v>
      </c>
      <c r="G53" s="55">
        <f>[1]ЗАКЛИСТ!C52</f>
        <v>0</v>
      </c>
      <c r="H53" s="55"/>
      <c r="I53" s="55">
        <f t="shared" ref="I53:I60" si="1">G53-H53</f>
        <v>0</v>
      </c>
    </row>
    <row r="54" spans="1:9" ht="17.25" customHeight="1" x14ac:dyDescent="0.3">
      <c r="A54" s="51">
        <v>14</v>
      </c>
      <c r="B54" s="52" t="s">
        <v>59</v>
      </c>
      <c r="C54" s="81" t="s">
        <v>60</v>
      </c>
      <c r="D54" s="51"/>
      <c r="E54" s="51">
        <v>128</v>
      </c>
      <c r="F54" s="55">
        <f>[1]ЗАКЛИСТ!D53</f>
        <v>0</v>
      </c>
      <c r="G54" s="55">
        <f>[1]ЗАКЛИСТ!C53</f>
        <v>0</v>
      </c>
      <c r="H54" s="55"/>
      <c r="I54" s="55">
        <f t="shared" si="1"/>
        <v>0</v>
      </c>
    </row>
    <row r="55" spans="1:9" ht="17.25" customHeight="1" x14ac:dyDescent="0.3">
      <c r="A55" s="51">
        <v>15</v>
      </c>
      <c r="B55" s="52" t="s">
        <v>61</v>
      </c>
      <c r="C55" s="81" t="s">
        <v>62</v>
      </c>
      <c r="D55" s="51"/>
      <c r="E55" s="51">
        <v>129</v>
      </c>
      <c r="F55" s="55">
        <f>[1]ЗАКЛИСТ!D54</f>
        <v>0</v>
      </c>
      <c r="G55" s="55">
        <f>[1]ЗАКЛИСТ!C54</f>
        <v>0</v>
      </c>
      <c r="H55" s="55"/>
      <c r="I55" s="55">
        <f t="shared" si="1"/>
        <v>0</v>
      </c>
    </row>
    <row r="56" spans="1:9" ht="17.25" customHeight="1" x14ac:dyDescent="0.3">
      <c r="A56" s="51">
        <v>16</v>
      </c>
      <c r="B56" s="52" t="s">
        <v>63</v>
      </c>
      <c r="C56" s="81" t="s">
        <v>64</v>
      </c>
      <c r="D56" s="51"/>
      <c r="E56" s="51">
        <v>130</v>
      </c>
      <c r="F56" s="55">
        <f>[1]ЗАКЛИСТ!D55</f>
        <v>0</v>
      </c>
      <c r="G56" s="55">
        <f>[1]ЗАКЛИСТ!C55</f>
        <v>0</v>
      </c>
      <c r="H56" s="55"/>
      <c r="I56" s="55">
        <f t="shared" si="1"/>
        <v>0</v>
      </c>
    </row>
    <row r="57" spans="1:9" ht="17.25" customHeight="1" x14ac:dyDescent="0.3">
      <c r="A57" s="51">
        <v>17</v>
      </c>
      <c r="B57" s="52" t="s">
        <v>65</v>
      </c>
      <c r="C57" s="81" t="s">
        <v>66</v>
      </c>
      <c r="D57" s="51"/>
      <c r="E57" s="51">
        <v>131</v>
      </c>
      <c r="F57" s="55">
        <f>[1]ЗАКЛИСТ!D56</f>
        <v>0</v>
      </c>
      <c r="G57" s="55">
        <f>[1]ЗАКЛИСТ!C56</f>
        <v>0</v>
      </c>
      <c r="H57" s="55"/>
      <c r="I57" s="55">
        <f t="shared" si="1"/>
        <v>0</v>
      </c>
    </row>
    <row r="58" spans="1:9" ht="17.25" customHeight="1" x14ac:dyDescent="0.3">
      <c r="A58" s="51">
        <v>18</v>
      </c>
      <c r="B58" s="52" t="s">
        <v>67</v>
      </c>
      <c r="C58" s="81" t="s">
        <v>68</v>
      </c>
      <c r="D58" s="51"/>
      <c r="E58" s="51">
        <v>132</v>
      </c>
      <c r="F58" s="55">
        <f>[1]ЗАКЛИСТ!D57</f>
        <v>0</v>
      </c>
      <c r="G58" s="55">
        <f>[1]ЗАКЛИСТ!C57</f>
        <v>0</v>
      </c>
      <c r="H58" s="55"/>
      <c r="I58" s="55">
        <f t="shared" si="1"/>
        <v>0</v>
      </c>
    </row>
    <row r="59" spans="1:9" ht="17.25" customHeight="1" x14ac:dyDescent="0.3">
      <c r="A59" s="51">
        <v>19</v>
      </c>
      <c r="B59" s="52" t="s">
        <v>69</v>
      </c>
      <c r="C59" s="81" t="s">
        <v>70</v>
      </c>
      <c r="D59" s="51"/>
      <c r="E59" s="51">
        <v>133</v>
      </c>
      <c r="F59" s="55">
        <f>[1]ЗАКЛИСТ!D58</f>
        <v>0</v>
      </c>
      <c r="G59" s="55">
        <f>[1]ЗАКЛИСТ!C58</f>
        <v>0</v>
      </c>
      <c r="H59" s="55"/>
      <c r="I59" s="55">
        <f t="shared" si="1"/>
        <v>0</v>
      </c>
    </row>
    <row r="60" spans="1:9" ht="17.25" customHeight="1" x14ac:dyDescent="0.3">
      <c r="A60" s="51">
        <v>20</v>
      </c>
      <c r="B60" s="52" t="s">
        <v>71</v>
      </c>
      <c r="C60" s="81" t="s">
        <v>72</v>
      </c>
      <c r="D60" s="51"/>
      <c r="E60" s="51">
        <v>134</v>
      </c>
      <c r="F60" s="55">
        <f>SUM([1]ЗАКЛИСТ!D59:D64)</f>
        <v>0</v>
      </c>
      <c r="G60" s="55">
        <f>SUM([1]ЗАКЛИСТ!C59:C64)</f>
        <v>0</v>
      </c>
      <c r="H60" s="55"/>
      <c r="I60" s="55">
        <f t="shared" si="1"/>
        <v>0</v>
      </c>
    </row>
    <row r="61" spans="1:9" ht="17.25" customHeight="1" x14ac:dyDescent="0.3">
      <c r="A61" s="51"/>
      <c r="B61" s="52"/>
      <c r="C61" s="81" t="s">
        <v>73</v>
      </c>
      <c r="D61" s="51"/>
      <c r="E61" s="51">
        <v>135</v>
      </c>
      <c r="F61" s="55">
        <f>F62+F63+F64+F65</f>
        <v>0</v>
      </c>
      <c r="G61" s="55">
        <f>G62+G63+G64+G65</f>
        <v>0</v>
      </c>
      <c r="H61" s="55">
        <f>H62+H63+H64+H65</f>
        <v>0</v>
      </c>
      <c r="I61" s="55">
        <f>I62+I63+I64+I65</f>
        <v>0</v>
      </c>
    </row>
    <row r="62" spans="1:9" ht="17.25" customHeight="1" x14ac:dyDescent="0.3">
      <c r="A62" s="51">
        <v>21</v>
      </c>
      <c r="B62" s="52" t="s">
        <v>74</v>
      </c>
      <c r="C62" s="81" t="s">
        <v>75</v>
      </c>
      <c r="D62" s="51"/>
      <c r="E62" s="51">
        <v>136</v>
      </c>
      <c r="F62" s="55">
        <f>[1]ЗАКЛИСТ!D65</f>
        <v>0</v>
      </c>
      <c r="G62" s="55">
        <f>[1]ЗАКЛИСТ!C65</f>
        <v>0</v>
      </c>
      <c r="H62" s="55"/>
      <c r="I62" s="55">
        <f>G62-H62</f>
        <v>0</v>
      </c>
    </row>
    <row r="63" spans="1:9" ht="17.25" customHeight="1" x14ac:dyDescent="0.3">
      <c r="A63" s="51">
        <v>22</v>
      </c>
      <c r="B63" s="52" t="s">
        <v>76</v>
      </c>
      <c r="C63" s="81" t="s">
        <v>77</v>
      </c>
      <c r="D63" s="51"/>
      <c r="E63" s="51">
        <v>136</v>
      </c>
      <c r="F63" s="55">
        <f>[1]ЗАКЛИСТ!D66</f>
        <v>0</v>
      </c>
      <c r="G63" s="55">
        <f>[1]ЗАКЛИСТ!C66</f>
        <v>0</v>
      </c>
      <c r="H63" s="55"/>
      <c r="I63" s="55">
        <f>G63-H63</f>
        <v>0</v>
      </c>
    </row>
    <row r="64" spans="1:9" ht="17.25" customHeight="1" x14ac:dyDescent="0.3">
      <c r="A64" s="51">
        <v>23</v>
      </c>
      <c r="B64" s="52" t="s">
        <v>78</v>
      </c>
      <c r="C64" s="81" t="s">
        <v>79</v>
      </c>
      <c r="D64" s="51"/>
      <c r="E64" s="51">
        <v>138</v>
      </c>
      <c r="F64" s="55">
        <f>[1]ЗАКЛИСТ!D67+[1]ЗАКЛИСТ!D69</f>
        <v>0</v>
      </c>
      <c r="G64" s="55">
        <f>[1]ЗАКЛИСТ!C67</f>
        <v>0</v>
      </c>
      <c r="H64" s="55">
        <f>-[1]ЗАКЛИСТ!C69</f>
        <v>0</v>
      </c>
      <c r="I64" s="55">
        <f>G64-H64</f>
        <v>0</v>
      </c>
    </row>
    <row r="65" spans="1:9" ht="17.25" customHeight="1" x14ac:dyDescent="0.3">
      <c r="A65" s="51">
        <v>24</v>
      </c>
      <c r="B65" s="52" t="s">
        <v>80</v>
      </c>
      <c r="C65" s="81" t="s">
        <v>81</v>
      </c>
      <c r="D65" s="51"/>
      <c r="E65" s="51">
        <v>139</v>
      </c>
      <c r="F65" s="55">
        <f>[1]ЗАКЛИСТ!D68+[1]ЗАКЛИСТ!D70</f>
        <v>0</v>
      </c>
      <c r="G65" s="55">
        <f>[1]ЗАКЛИСТ!C68</f>
        <v>0</v>
      </c>
      <c r="H65" s="55">
        <f>-[1]ЗАКЛИСТ!C70</f>
        <v>0</v>
      </c>
      <c r="I65" s="42">
        <f>G65-H65</f>
        <v>0</v>
      </c>
    </row>
    <row r="66" spans="1:9" ht="17.25" customHeight="1" x14ac:dyDescent="0.3">
      <c r="A66" s="62">
        <v>25</v>
      </c>
      <c r="B66" s="56" t="s">
        <v>82</v>
      </c>
      <c r="C66" s="39" t="s">
        <v>83</v>
      </c>
      <c r="D66" s="40"/>
      <c r="E66" s="62"/>
      <c r="F66" s="42"/>
      <c r="G66" s="42"/>
      <c r="H66" s="67"/>
      <c r="I66" s="42"/>
    </row>
    <row r="67" spans="1:9" ht="14.25" customHeight="1" x14ac:dyDescent="0.3">
      <c r="A67" s="63"/>
      <c r="B67" s="58"/>
      <c r="C67" s="77" t="s">
        <v>84</v>
      </c>
      <c r="D67" s="78"/>
      <c r="E67" s="63">
        <v>140</v>
      </c>
      <c r="F67" s="64">
        <f>SUM([1]ЗАКЛИСТ!D71:D73)</f>
        <v>0</v>
      </c>
      <c r="G67" s="64">
        <f>SUM([1]ЗАКЛИСТ!C71:C73)</f>
        <v>0</v>
      </c>
      <c r="H67" s="69"/>
      <c r="I67" s="64">
        <f>G67-H67</f>
        <v>0</v>
      </c>
    </row>
    <row r="68" spans="1:9" ht="17.25" customHeight="1" x14ac:dyDescent="0.3">
      <c r="A68" s="62">
        <v>26</v>
      </c>
      <c r="B68" s="56" t="s">
        <v>85</v>
      </c>
      <c r="C68" s="82" t="s">
        <v>86</v>
      </c>
      <c r="D68" s="83"/>
      <c r="E68" s="62"/>
      <c r="F68" s="42"/>
      <c r="G68" s="42"/>
      <c r="H68" s="42"/>
      <c r="I68" s="42"/>
    </row>
    <row r="69" spans="1:9" ht="17.25" customHeight="1" x14ac:dyDescent="0.3">
      <c r="A69" s="63"/>
      <c r="B69" s="58"/>
      <c r="C69" s="77"/>
      <c r="D69" s="78"/>
      <c r="E69" s="63">
        <v>141</v>
      </c>
      <c r="F69" s="64">
        <f>SUM([1]ЗАКЛИСТ!D74:D80)</f>
        <v>0</v>
      </c>
      <c r="G69" s="64">
        <f>SUM([1]ЗАКЛИСТ!C74:C79)</f>
        <v>0</v>
      </c>
      <c r="H69" s="64">
        <f>-[1]ЗАКЛИСТ!C80</f>
        <v>0</v>
      </c>
      <c r="I69" s="64">
        <f>G69-H69</f>
        <v>0</v>
      </c>
    </row>
    <row r="70" spans="1:9" x14ac:dyDescent="0.3">
      <c r="A70" s="70"/>
      <c r="B70" s="38"/>
      <c r="D70" s="71"/>
      <c r="E70" s="71"/>
    </row>
    <row r="71" spans="1:9" x14ac:dyDescent="0.3">
      <c r="A71" s="70"/>
      <c r="B71" s="38"/>
      <c r="D71" s="71"/>
      <c r="E71" s="71"/>
    </row>
    <row r="72" spans="1:9" ht="14.25" customHeight="1" x14ac:dyDescent="0.3">
      <c r="A72" s="11"/>
      <c r="B72" s="12" t="s">
        <v>6</v>
      </c>
      <c r="C72" s="13" t="s">
        <v>7</v>
      </c>
      <c r="D72" s="14"/>
      <c r="E72" s="15" t="s">
        <v>8</v>
      </c>
      <c r="F72" s="16" t="s">
        <v>9</v>
      </c>
      <c r="G72" s="17"/>
      <c r="H72" s="17"/>
      <c r="I72" s="18"/>
    </row>
    <row r="73" spans="1:9" ht="14.25" customHeight="1" x14ac:dyDescent="0.3">
      <c r="A73" s="19" t="s">
        <v>10</v>
      </c>
      <c r="B73" s="20"/>
      <c r="C73" s="21"/>
      <c r="D73" s="22"/>
      <c r="E73" s="23"/>
      <c r="F73" s="24"/>
      <c r="G73" s="17" t="s">
        <v>11</v>
      </c>
      <c r="H73" s="17"/>
      <c r="I73" s="18"/>
    </row>
    <row r="74" spans="1:9" ht="14.25" customHeight="1" x14ac:dyDescent="0.3">
      <c r="A74" s="19" t="s">
        <v>12</v>
      </c>
      <c r="B74" s="20"/>
      <c r="C74" s="21"/>
      <c r="D74" s="22"/>
      <c r="E74" s="23"/>
      <c r="F74" s="11" t="s">
        <v>13</v>
      </c>
      <c r="G74" s="25" t="s">
        <v>14</v>
      </c>
      <c r="H74" s="26" t="s">
        <v>15</v>
      </c>
      <c r="I74" s="11" t="s">
        <v>16</v>
      </c>
    </row>
    <row r="75" spans="1:9" ht="14.25" customHeight="1" x14ac:dyDescent="0.3">
      <c r="A75" s="27"/>
      <c r="B75" s="28"/>
      <c r="C75" s="29"/>
      <c r="D75" s="30"/>
      <c r="E75" s="31"/>
      <c r="F75" s="19" t="s">
        <v>17</v>
      </c>
      <c r="G75" s="32"/>
      <c r="H75" s="15"/>
      <c r="I75" s="27" t="s">
        <v>18</v>
      </c>
    </row>
    <row r="76" spans="1:9" x14ac:dyDescent="0.3">
      <c r="A76" s="33">
        <v>1</v>
      </c>
      <c r="B76" s="33">
        <v>2</v>
      </c>
      <c r="C76" s="34">
        <v>3</v>
      </c>
      <c r="D76" s="35"/>
      <c r="E76" s="33">
        <v>4</v>
      </c>
      <c r="F76" s="33">
        <v>5</v>
      </c>
      <c r="G76" s="33">
        <v>6</v>
      </c>
      <c r="H76" s="33">
        <v>7</v>
      </c>
      <c r="I76" s="33">
        <v>8</v>
      </c>
    </row>
    <row r="77" spans="1:9" ht="18.75" customHeight="1" x14ac:dyDescent="0.3">
      <c r="A77" s="51">
        <v>27</v>
      </c>
      <c r="B77" s="52" t="s">
        <v>87</v>
      </c>
      <c r="C77" s="65" t="s">
        <v>88</v>
      </c>
      <c r="D77" s="65"/>
      <c r="E77" s="51">
        <v>142</v>
      </c>
      <c r="F77" s="55">
        <f>SUM([1]ЗАКЛИСТ!D81:D84)</f>
        <v>0</v>
      </c>
      <c r="G77" s="55">
        <f>SUM([1]ЗАКЛИСТ!C81:C83)</f>
        <v>0</v>
      </c>
      <c r="H77" s="55">
        <f>-[1]ЗАКЛИСТ!C84</f>
        <v>0</v>
      </c>
      <c r="I77" s="42">
        <f>G77-H77</f>
        <v>0</v>
      </c>
    </row>
    <row r="78" spans="1:9" ht="18.75" customHeight="1" x14ac:dyDescent="0.3">
      <c r="A78" s="51">
        <v>28</v>
      </c>
      <c r="B78" s="52" t="s">
        <v>89</v>
      </c>
      <c r="C78" s="65" t="s">
        <v>90</v>
      </c>
      <c r="D78" s="65"/>
      <c r="E78" s="51">
        <v>143</v>
      </c>
      <c r="F78" s="55">
        <f>SUM([1]ЗАКЛИСТ!D85:D88)</f>
        <v>0</v>
      </c>
      <c r="G78" s="55">
        <f>SUM([1]ЗАКЛИСТ!C85:C87)</f>
        <v>0</v>
      </c>
      <c r="H78" s="55">
        <f>-[1]ЗАКЛИСТ!C88</f>
        <v>0</v>
      </c>
      <c r="I78" s="42">
        <f>G78-H78</f>
        <v>0</v>
      </c>
    </row>
    <row r="79" spans="1:9" ht="18.75" customHeight="1" x14ac:dyDescent="0.3">
      <c r="A79" s="62">
        <v>29</v>
      </c>
      <c r="B79" s="56" t="s">
        <v>91</v>
      </c>
      <c r="C79" s="84" t="s">
        <v>92</v>
      </c>
      <c r="D79" s="84"/>
      <c r="E79" s="62"/>
      <c r="F79" s="85"/>
      <c r="G79" s="42"/>
      <c r="H79" s="85"/>
      <c r="I79" s="42"/>
    </row>
    <row r="80" spans="1:9" ht="12.75" customHeight="1" x14ac:dyDescent="0.3">
      <c r="A80" s="63"/>
      <c r="B80" s="58"/>
      <c r="C80" s="84" t="s">
        <v>93</v>
      </c>
      <c r="D80" s="84"/>
      <c r="E80" s="63">
        <v>144</v>
      </c>
      <c r="F80" s="64">
        <f>SUM([1]ЗАКЛИСТ!D89:D96)</f>
        <v>0</v>
      </c>
      <c r="G80" s="64">
        <f>SUM([1]ЗАКЛИСТ!C89:C95)</f>
        <v>0</v>
      </c>
      <c r="H80" s="85">
        <f>-[1]ЗАКЛИСТ!C96</f>
        <v>0</v>
      </c>
      <c r="I80" s="64">
        <f>G80-H80</f>
        <v>0</v>
      </c>
    </row>
    <row r="81" spans="1:9" ht="18.75" customHeight="1" x14ac:dyDescent="0.3">
      <c r="A81" s="51">
        <v>30</v>
      </c>
      <c r="B81" s="52" t="s">
        <v>94</v>
      </c>
      <c r="C81" s="86" t="s">
        <v>95</v>
      </c>
      <c r="D81" s="86"/>
      <c r="E81" s="51">
        <v>145</v>
      </c>
      <c r="F81" s="55">
        <f>SUM([1]ЗАКЛИСТ!D97:D105)</f>
        <v>0</v>
      </c>
      <c r="G81" s="55">
        <f>SUM([1]ЗАКЛИСТ!C97:C105)</f>
        <v>0</v>
      </c>
      <c r="H81" s="55"/>
      <c r="I81" s="55">
        <f>G81-H81</f>
        <v>0</v>
      </c>
    </row>
    <row r="82" spans="1:9" ht="18.75" customHeight="1" x14ac:dyDescent="0.3">
      <c r="A82" s="51">
        <v>31</v>
      </c>
      <c r="B82" s="52" t="s">
        <v>96</v>
      </c>
      <c r="C82" s="65" t="s">
        <v>97</v>
      </c>
      <c r="D82" s="65"/>
      <c r="E82" s="51">
        <v>146</v>
      </c>
      <c r="F82" s="55">
        <f>[1]ЗАКЛИСТ!D106</f>
        <v>39949613</v>
      </c>
      <c r="G82" s="55">
        <f>[1]ЗАКЛИСТ!C106</f>
        <v>118021917</v>
      </c>
      <c r="H82" s="55"/>
      <c r="I82" s="55">
        <f>G82-H82</f>
        <v>118021917</v>
      </c>
    </row>
    <row r="83" spans="1:9" ht="16.5" customHeight="1" x14ac:dyDescent="0.3">
      <c r="A83" s="62"/>
      <c r="B83" s="38"/>
      <c r="C83" s="87" t="s">
        <v>98</v>
      </c>
      <c r="D83" s="88"/>
      <c r="E83" s="73"/>
      <c r="F83" s="85"/>
      <c r="G83" s="42"/>
      <c r="H83" s="85"/>
      <c r="I83" s="42"/>
    </row>
    <row r="84" spans="1:9" x14ac:dyDescent="0.3">
      <c r="A84" s="74"/>
      <c r="B84" s="38"/>
      <c r="C84" s="79" t="s">
        <v>99</v>
      </c>
      <c r="D84" s="80"/>
      <c r="E84" s="31"/>
      <c r="F84" s="85"/>
      <c r="G84" s="47"/>
      <c r="H84" s="85"/>
      <c r="I84" s="47"/>
    </row>
    <row r="85" spans="1:9" x14ac:dyDescent="0.3">
      <c r="A85" s="63"/>
      <c r="B85" s="38"/>
      <c r="C85" s="59" t="s">
        <v>100</v>
      </c>
      <c r="D85" s="60"/>
      <c r="E85" s="63">
        <v>147</v>
      </c>
      <c r="F85" s="85">
        <f>F86+F87+F88+F89+F90+F91</f>
        <v>29587172</v>
      </c>
      <c r="G85" s="64">
        <f>G86+G87+G88+G89+G90+G91</f>
        <v>42664851</v>
      </c>
      <c r="H85" s="85">
        <f>H86+H87+H88+H89+H90+H91</f>
        <v>2941077</v>
      </c>
      <c r="I85" s="64">
        <f>I86+I87+I88+I89+I90+I91</f>
        <v>39723774</v>
      </c>
    </row>
    <row r="86" spans="1:9" ht="18" customHeight="1" x14ac:dyDescent="0.3">
      <c r="A86" s="51">
        <v>32</v>
      </c>
      <c r="B86" s="52" t="s">
        <v>101</v>
      </c>
      <c r="C86" s="65" t="s">
        <v>102</v>
      </c>
      <c r="D86" s="65"/>
      <c r="E86" s="51">
        <v>148</v>
      </c>
      <c r="F86" s="55">
        <f>SUM([1]ЗАКЛИСТ!D156:D159)</f>
        <v>28409545</v>
      </c>
      <c r="G86" s="55">
        <f>SUM([1]ЗАКЛИСТ!C156:C157)+[1]ЗАКЛИСТ!C159</f>
        <v>39382871</v>
      </c>
      <c r="H86" s="55">
        <f>[1]ЗАКЛИСТ!C158</f>
        <v>0</v>
      </c>
      <c r="I86" s="55">
        <f t="shared" ref="I86:I91" si="2">G86-H86</f>
        <v>39382871</v>
      </c>
    </row>
    <row r="87" spans="1:9" ht="18" customHeight="1" x14ac:dyDescent="0.3">
      <c r="A87" s="51">
        <v>33</v>
      </c>
      <c r="B87" s="52" t="s">
        <v>103</v>
      </c>
      <c r="C87" s="65" t="s">
        <v>104</v>
      </c>
      <c r="D87" s="65"/>
      <c r="E87" s="51">
        <v>149</v>
      </c>
      <c r="F87" s="55">
        <f>SUM([1]ЗАКЛИСТ!D160:D162)</f>
        <v>1177627</v>
      </c>
      <c r="G87" s="55">
        <f>SUM([1]ЗАКЛИСТ!C160+[1]ЗАКЛИСТ!C162)</f>
        <v>340903</v>
      </c>
      <c r="H87" s="55">
        <f>[1]ЗАКЛИСТ!C161</f>
        <v>0</v>
      </c>
      <c r="I87" s="55">
        <f t="shared" si="2"/>
        <v>340903</v>
      </c>
    </row>
    <row r="88" spans="1:9" ht="18" customHeight="1" x14ac:dyDescent="0.3">
      <c r="A88" s="51">
        <v>34</v>
      </c>
      <c r="B88" s="52" t="s">
        <v>105</v>
      </c>
      <c r="C88" s="65" t="s">
        <v>106</v>
      </c>
      <c r="D88" s="65"/>
      <c r="E88" s="51">
        <v>150</v>
      </c>
      <c r="F88" s="55">
        <f>SUM([1]ЗАКЛИСТ!D163:D166)</f>
        <v>0</v>
      </c>
      <c r="G88" s="55">
        <f>SUM([1]ЗАКЛИСТ!C163:C164)+[1]ЗАКЛИСТ!C166</f>
        <v>2941077</v>
      </c>
      <c r="H88" s="55">
        <f>-[1]ЗАКЛИСТ!C165</f>
        <v>2941077</v>
      </c>
      <c r="I88" s="55">
        <f t="shared" si="2"/>
        <v>0</v>
      </c>
    </row>
    <row r="89" spans="1:9" ht="18" customHeight="1" x14ac:dyDescent="0.3">
      <c r="A89" s="51">
        <v>35</v>
      </c>
      <c r="B89" s="52" t="s">
        <v>107</v>
      </c>
      <c r="C89" s="65" t="s">
        <v>108</v>
      </c>
      <c r="D89" s="65"/>
      <c r="E89" s="51">
        <v>151</v>
      </c>
      <c r="F89" s="55">
        <f>SUM([1]ЗАКЛИСТ!D274:D277)</f>
        <v>0</v>
      </c>
      <c r="G89" s="55">
        <f>SUM([1]ЗАКЛИСТ!C274:C275)+[1]ЗАКЛИСТ!C277</f>
        <v>0</v>
      </c>
      <c r="H89" s="55">
        <f>[1]ЗАКЛИСТ!C276</f>
        <v>0</v>
      </c>
      <c r="I89" s="55">
        <f t="shared" si="2"/>
        <v>0</v>
      </c>
    </row>
    <row r="90" spans="1:9" ht="18" customHeight="1" x14ac:dyDescent="0.3">
      <c r="A90" s="51">
        <v>36</v>
      </c>
      <c r="B90" s="52" t="s">
        <v>109</v>
      </c>
      <c r="C90" s="65" t="s">
        <v>110</v>
      </c>
      <c r="D90" s="65"/>
      <c r="E90" s="51">
        <v>152</v>
      </c>
      <c r="F90" s="55">
        <f>SUM([1]ЗАКЛИСТ!D278:D284)</f>
        <v>0</v>
      </c>
      <c r="G90" s="55">
        <f>SUM([1]ЗАКЛИСТ!C278:C282)+[1]ЗАКЛИСТ!C284</f>
        <v>0</v>
      </c>
      <c r="H90" s="55">
        <f>[1]ЗАКЛИСТ!C283</f>
        <v>0</v>
      </c>
      <c r="I90" s="55">
        <f t="shared" si="2"/>
        <v>0</v>
      </c>
    </row>
    <row r="91" spans="1:9" ht="18" customHeight="1" x14ac:dyDescent="0.3">
      <c r="A91" s="51">
        <v>37</v>
      </c>
      <c r="B91" s="52" t="s">
        <v>111</v>
      </c>
      <c r="C91" s="65" t="s">
        <v>112</v>
      </c>
      <c r="D91" s="65"/>
      <c r="E91" s="51">
        <v>153</v>
      </c>
      <c r="F91" s="55">
        <f>SUM([1]ЗАКЛИСТ!D285:D303)</f>
        <v>0</v>
      </c>
      <c r="G91" s="55">
        <f>SUM([1]ЗАКЛИСТ!C285:C297)+SUM([1]ЗАКЛИСТ!C299:C302)</f>
        <v>0</v>
      </c>
      <c r="H91" s="55">
        <f>[1]ЗАКЛИСТ!C298+[1]ЗАКЛИСТ!C303</f>
        <v>0</v>
      </c>
      <c r="I91" s="55">
        <f t="shared" si="2"/>
        <v>0</v>
      </c>
    </row>
    <row r="92" spans="1:9" ht="15" customHeight="1" x14ac:dyDescent="0.3">
      <c r="A92" s="62"/>
      <c r="B92" s="38"/>
      <c r="C92" s="87" t="s">
        <v>113</v>
      </c>
      <c r="D92" s="88"/>
      <c r="F92" s="42"/>
      <c r="G92" s="85"/>
      <c r="H92" s="42"/>
      <c r="I92" s="42"/>
    </row>
    <row r="93" spans="1:9" x14ac:dyDescent="0.3">
      <c r="A93" s="74"/>
      <c r="B93" s="38"/>
      <c r="C93" s="79" t="s">
        <v>114</v>
      </c>
      <c r="D93" s="80"/>
      <c r="F93" s="47"/>
      <c r="G93" s="85"/>
      <c r="H93" s="47"/>
      <c r="I93" s="47"/>
    </row>
    <row r="94" spans="1:9" x14ac:dyDescent="0.3">
      <c r="A94" s="63"/>
      <c r="B94" s="38"/>
      <c r="C94" s="59" t="s">
        <v>115</v>
      </c>
      <c r="D94" s="60"/>
      <c r="E94" s="71">
        <v>154</v>
      </c>
      <c r="F94" s="64">
        <f>SUM(F95:F97)</f>
        <v>0</v>
      </c>
      <c r="G94" s="64">
        <f t="shared" ref="G94:I94" si="3">SUM(G95:G97)</f>
        <v>0</v>
      </c>
      <c r="H94" s="64">
        <f t="shared" si="3"/>
        <v>0</v>
      </c>
      <c r="I94" s="64">
        <f t="shared" si="3"/>
        <v>0</v>
      </c>
    </row>
    <row r="95" spans="1:9" ht="18" customHeight="1" x14ac:dyDescent="0.3">
      <c r="A95" s="51">
        <v>38</v>
      </c>
      <c r="B95" s="52" t="s">
        <v>116</v>
      </c>
      <c r="C95" s="65" t="s">
        <v>117</v>
      </c>
      <c r="D95" s="65"/>
      <c r="E95" s="51">
        <v>155</v>
      </c>
      <c r="F95" s="55">
        <f>[1]ЗАКЛИСТ!D48</f>
        <v>0</v>
      </c>
      <c r="G95" s="55">
        <f>[1]ЗАКЛИСТ!C48</f>
        <v>0</v>
      </c>
      <c r="H95" s="55"/>
      <c r="I95" s="55">
        <f>G95-H95</f>
        <v>0</v>
      </c>
    </row>
    <row r="96" spans="1:9" ht="18" customHeight="1" x14ac:dyDescent="0.3">
      <c r="A96" s="51">
        <v>39</v>
      </c>
      <c r="B96" s="52" t="s">
        <v>118</v>
      </c>
      <c r="C96" s="65" t="s">
        <v>119</v>
      </c>
      <c r="D96" s="65"/>
      <c r="E96" s="51">
        <v>156</v>
      </c>
      <c r="F96" s="55">
        <f>[1]ЗАКЛИСТ!D49</f>
        <v>0</v>
      </c>
      <c r="G96" s="55">
        <f>[1]ЗАКЛИСТ!C49</f>
        <v>0</v>
      </c>
      <c r="H96" s="55"/>
      <c r="I96" s="55">
        <f>G96-H96</f>
        <v>0</v>
      </c>
    </row>
    <row r="97" spans="1:9" ht="18" customHeight="1" x14ac:dyDescent="0.3">
      <c r="A97" s="51">
        <v>40</v>
      </c>
      <c r="B97" s="52" t="s">
        <v>120</v>
      </c>
      <c r="C97" s="65" t="s">
        <v>121</v>
      </c>
      <c r="D97" s="65"/>
      <c r="E97" s="51">
        <v>157</v>
      </c>
      <c r="F97" s="55">
        <f>[1]ЗАКЛИСТ!D50</f>
        <v>0</v>
      </c>
      <c r="G97" s="55">
        <f>[1]ЗАКЛИСТ!C50</f>
        <v>0</v>
      </c>
      <c r="H97" s="55"/>
      <c r="I97" s="55">
        <f>G97-H97</f>
        <v>0</v>
      </c>
    </row>
    <row r="98" spans="1:9" ht="18" customHeight="1" x14ac:dyDescent="0.3">
      <c r="A98" s="51">
        <v>41</v>
      </c>
      <c r="B98" s="52" t="s">
        <v>122</v>
      </c>
      <c r="C98" s="65" t="s">
        <v>123</v>
      </c>
      <c r="D98" s="65"/>
      <c r="E98" s="51">
        <v>158</v>
      </c>
      <c r="F98" s="55">
        <f>SUM([1]ЗАКЛИСТ!D44:D47)</f>
        <v>0</v>
      </c>
      <c r="G98" s="55">
        <f>SUM([1]ЗАКЛИСТ!C44:C45)</f>
        <v>0</v>
      </c>
      <c r="H98" s="55">
        <f>SUM([1]ЗАКЛИСТ!C46:C47)</f>
        <v>0</v>
      </c>
      <c r="I98" s="55">
        <f>G98-H98</f>
        <v>0</v>
      </c>
    </row>
    <row r="99" spans="1:9" ht="19.5" customHeight="1" x14ac:dyDescent="0.3">
      <c r="A99" s="62"/>
      <c r="B99" s="56"/>
      <c r="C99" s="87" t="s">
        <v>124</v>
      </c>
      <c r="D99" s="88"/>
      <c r="F99" s="42"/>
      <c r="G99" s="85"/>
      <c r="H99" s="42"/>
      <c r="I99" s="42"/>
    </row>
    <row r="100" spans="1:9" ht="15" customHeight="1" x14ac:dyDescent="0.3">
      <c r="A100" s="63"/>
      <c r="B100" s="58"/>
      <c r="C100" s="77" t="s">
        <v>125</v>
      </c>
      <c r="D100" s="89"/>
      <c r="E100" s="71">
        <v>159</v>
      </c>
      <c r="F100" s="64">
        <f>F24+F49+F85+F94+F98</f>
        <v>100679308</v>
      </c>
      <c r="G100" s="64">
        <f t="shared" ref="G100:I100" si="4">G24+G49+G85+G94+G98</f>
        <v>513867151</v>
      </c>
      <c r="H100" s="64">
        <f t="shared" si="4"/>
        <v>323141625</v>
      </c>
      <c r="I100" s="64">
        <f t="shared" si="4"/>
        <v>190725526</v>
      </c>
    </row>
    <row r="101" spans="1:9" ht="17.25" customHeight="1" x14ac:dyDescent="0.3">
      <c r="A101" s="51">
        <v>42</v>
      </c>
      <c r="B101" s="52" t="s">
        <v>126</v>
      </c>
      <c r="C101" s="81" t="s">
        <v>127</v>
      </c>
      <c r="D101" s="81"/>
      <c r="E101" s="51">
        <v>160</v>
      </c>
      <c r="F101" s="55">
        <f>[1]ЗАКЛИСТ!D366+[1]ЗАКЛИСТ!D367+[1]ЗАКЛИСТ!D368+[1]ЗАКЛИСТ!D369</f>
        <v>41118097</v>
      </c>
      <c r="G101" s="55">
        <f>[1]ЗАКЛИСТ!C366+[1]ЗАКЛИСТ!C367+[1]ЗАКЛИСТ!C368+[1]ЗАКЛИСТ!C369</f>
        <v>41118097</v>
      </c>
      <c r="H101" s="55"/>
      <c r="I101" s="55">
        <f>G101-H101</f>
        <v>41118097</v>
      </c>
    </row>
    <row r="102" spans="1:9" x14ac:dyDescent="0.3">
      <c r="A102" s="70"/>
    </row>
    <row r="103" spans="1:9" x14ac:dyDescent="0.3">
      <c r="A103" s="70"/>
      <c r="B103" s="38"/>
    </row>
    <row r="104" spans="1:9" ht="14.25" customHeight="1" x14ac:dyDescent="0.3">
      <c r="A104" s="11"/>
      <c r="B104" s="12" t="s">
        <v>6</v>
      </c>
      <c r="C104" s="13" t="s">
        <v>7</v>
      </c>
      <c r="D104" s="14"/>
      <c r="E104" s="15" t="s">
        <v>8</v>
      </c>
      <c r="F104" s="25" t="s">
        <v>9</v>
      </c>
      <c r="G104" s="25"/>
    </row>
    <row r="105" spans="1:9" ht="14.25" customHeight="1" x14ac:dyDescent="0.3">
      <c r="A105" s="19" t="s">
        <v>10</v>
      </c>
      <c r="B105" s="20"/>
      <c r="C105" s="21"/>
      <c r="D105" s="22"/>
      <c r="E105" s="23"/>
      <c r="F105" s="90" t="s">
        <v>13</v>
      </c>
      <c r="G105" s="15" t="s">
        <v>128</v>
      </c>
    </row>
    <row r="106" spans="1:9" ht="14.25" customHeight="1" x14ac:dyDescent="0.3">
      <c r="A106" s="19" t="s">
        <v>12</v>
      </c>
      <c r="B106" s="20"/>
      <c r="C106" s="21"/>
      <c r="D106" s="22"/>
      <c r="E106" s="23"/>
      <c r="F106" s="19" t="s">
        <v>17</v>
      </c>
      <c r="G106" s="23"/>
      <c r="H106" s="91"/>
      <c r="I106" s="92"/>
    </row>
    <row r="107" spans="1:9" ht="14.25" customHeight="1" x14ac:dyDescent="0.3">
      <c r="A107" s="27"/>
      <c r="B107" s="28"/>
      <c r="C107" s="29"/>
      <c r="D107" s="30"/>
      <c r="E107" s="31"/>
      <c r="F107" s="93"/>
      <c r="G107" s="94" t="s">
        <v>129</v>
      </c>
      <c r="H107" s="91"/>
      <c r="I107" s="92"/>
    </row>
    <row r="108" spans="1:9" x14ac:dyDescent="0.3">
      <c r="A108" s="33">
        <v>1</v>
      </c>
      <c r="B108" s="33">
        <v>2</v>
      </c>
      <c r="C108" s="34">
        <v>3</v>
      </c>
      <c r="D108" s="35"/>
      <c r="E108" s="33">
        <v>4</v>
      </c>
      <c r="F108" s="33">
        <v>5</v>
      </c>
      <c r="G108" s="33">
        <v>6</v>
      </c>
      <c r="H108" s="36"/>
      <c r="I108" s="36"/>
    </row>
    <row r="109" spans="1:9" ht="16.5" customHeight="1" x14ac:dyDescent="0.3">
      <c r="A109" s="62"/>
      <c r="B109" s="56"/>
      <c r="C109" s="39" t="s">
        <v>130</v>
      </c>
      <c r="D109" s="40"/>
      <c r="E109" s="62"/>
      <c r="F109" s="73"/>
      <c r="G109" s="73"/>
    </row>
    <row r="110" spans="1:9" x14ac:dyDescent="0.3">
      <c r="A110" s="74"/>
      <c r="B110" s="75"/>
      <c r="C110" s="28" t="s">
        <v>131</v>
      </c>
      <c r="D110" s="95"/>
      <c r="E110" s="74"/>
      <c r="F110" s="47"/>
      <c r="G110" s="47"/>
    </row>
    <row r="111" spans="1:9" x14ac:dyDescent="0.3">
      <c r="A111" s="63"/>
      <c r="B111" s="58"/>
      <c r="C111" s="77" t="s">
        <v>132</v>
      </c>
      <c r="D111" s="89"/>
      <c r="E111" s="63">
        <v>161</v>
      </c>
      <c r="F111" s="64">
        <f>F112+F115</f>
        <v>60729695</v>
      </c>
      <c r="G111" s="64">
        <f>G112+G115</f>
        <v>72703609</v>
      </c>
    </row>
    <row r="112" spans="1:9" ht="21" customHeight="1" x14ac:dyDescent="0.3">
      <c r="A112" s="51">
        <v>43</v>
      </c>
      <c r="B112" s="52" t="s">
        <v>133</v>
      </c>
      <c r="C112" s="24" t="s">
        <v>134</v>
      </c>
      <c r="D112" s="96"/>
      <c r="E112" s="62">
        <v>162</v>
      </c>
      <c r="F112" s="55">
        <f>[1]ЗАКЛИСТ!D354</f>
        <v>31142523</v>
      </c>
      <c r="G112" s="55">
        <f>[1]ЗАКЛИСТ!C354</f>
        <v>32979835</v>
      </c>
    </row>
    <row r="113" spans="1:7" ht="13.5" customHeight="1" x14ac:dyDescent="0.3">
      <c r="A113" s="62">
        <v>44</v>
      </c>
      <c r="B113" s="56" t="s">
        <v>135</v>
      </c>
      <c r="C113" s="82" t="s">
        <v>136</v>
      </c>
      <c r="D113" s="97"/>
      <c r="E113" s="62"/>
      <c r="F113" s="42"/>
      <c r="G113" s="42"/>
    </row>
    <row r="114" spans="1:7" x14ac:dyDescent="0.3">
      <c r="A114" s="74"/>
      <c r="B114" s="75"/>
      <c r="C114" s="28" t="s">
        <v>137</v>
      </c>
      <c r="E114" s="74"/>
      <c r="F114" s="47"/>
      <c r="G114" s="47"/>
    </row>
    <row r="115" spans="1:7" x14ac:dyDescent="0.3">
      <c r="A115" s="63"/>
      <c r="B115" s="58"/>
      <c r="C115" s="77" t="s">
        <v>138</v>
      </c>
      <c r="D115" s="3"/>
      <c r="E115" s="63">
        <v>163</v>
      </c>
      <c r="F115" s="64">
        <f>[1]ЗАКЛИСТ!D355</f>
        <v>29587172</v>
      </c>
      <c r="G115" s="64">
        <f>[1]ЗАКЛИСТ!C355</f>
        <v>39723774</v>
      </c>
    </row>
    <row r="116" spans="1:7" ht="18.75" customHeight="1" x14ac:dyDescent="0.3">
      <c r="A116" s="51">
        <v>45</v>
      </c>
      <c r="B116" s="52" t="s">
        <v>139</v>
      </c>
      <c r="C116" s="24" t="s">
        <v>140</v>
      </c>
      <c r="D116" s="96"/>
      <c r="E116" s="63">
        <v>164</v>
      </c>
      <c r="F116" s="55">
        <f>[1]ЗАКЛИСТ!D356</f>
        <v>0</v>
      </c>
      <c r="G116" s="55">
        <f>[1]ЗАКЛИСТ!C356</f>
        <v>0</v>
      </c>
    </row>
    <row r="117" spans="1:7" ht="18" customHeight="1" x14ac:dyDescent="0.3">
      <c r="A117" s="62"/>
      <c r="B117" s="38"/>
      <c r="C117" s="82" t="s">
        <v>141</v>
      </c>
      <c r="D117" s="98"/>
      <c r="E117" s="62"/>
      <c r="F117" s="42"/>
      <c r="G117" s="42"/>
    </row>
    <row r="118" spans="1:7" ht="13.5" customHeight="1" x14ac:dyDescent="0.3">
      <c r="A118" s="63"/>
      <c r="B118" s="38"/>
      <c r="C118" s="77" t="s">
        <v>142</v>
      </c>
      <c r="D118" s="89"/>
      <c r="E118" s="63">
        <v>165</v>
      </c>
      <c r="F118" s="64">
        <f>F119+F120+F121+F122+F123+F125+F126</f>
        <v>0</v>
      </c>
      <c r="G118" s="64">
        <f>G119+G120+G121+G122+G123+G125+G126</f>
        <v>0</v>
      </c>
    </row>
    <row r="119" spans="1:7" ht="18.75" customHeight="1" x14ac:dyDescent="0.3">
      <c r="A119" s="51">
        <v>46</v>
      </c>
      <c r="B119" s="52" t="s">
        <v>143</v>
      </c>
      <c r="C119" s="24" t="s">
        <v>144</v>
      </c>
      <c r="D119" s="96"/>
      <c r="E119" s="51">
        <v>166</v>
      </c>
      <c r="F119" s="55">
        <f>[1]ЗАКЛИСТ!D357</f>
        <v>0</v>
      </c>
      <c r="G119" s="55">
        <f>[1]ЗАКЛИСТ!C357</f>
        <v>0</v>
      </c>
    </row>
    <row r="120" spans="1:7" ht="18.75" customHeight="1" x14ac:dyDescent="0.3">
      <c r="A120" s="51">
        <v>47</v>
      </c>
      <c r="B120" s="52" t="s">
        <v>145</v>
      </c>
      <c r="C120" s="24" t="s">
        <v>146</v>
      </c>
      <c r="D120" s="96"/>
      <c r="E120" s="51">
        <v>167</v>
      </c>
      <c r="F120" s="55">
        <f>[1]ЗАКЛИСТ!D358</f>
        <v>0</v>
      </c>
      <c r="G120" s="55">
        <f>[1]ЗАКЛИСТ!C358</f>
        <v>0</v>
      </c>
    </row>
    <row r="121" spans="1:7" ht="18.75" customHeight="1" x14ac:dyDescent="0.3">
      <c r="A121" s="51">
        <v>48</v>
      </c>
      <c r="B121" s="52" t="s">
        <v>147</v>
      </c>
      <c r="C121" s="24" t="s">
        <v>148</v>
      </c>
      <c r="D121" s="96"/>
      <c r="E121" s="51">
        <v>168</v>
      </c>
      <c r="F121" s="55">
        <f>[1]ЗАКЛИСТ!D359</f>
        <v>0</v>
      </c>
      <c r="G121" s="55">
        <f>[1]ЗАКЛИСТ!C359</f>
        <v>0</v>
      </c>
    </row>
    <row r="122" spans="1:7" ht="18.75" customHeight="1" x14ac:dyDescent="0.3">
      <c r="A122" s="51">
        <v>49</v>
      </c>
      <c r="B122" s="52" t="s">
        <v>149</v>
      </c>
      <c r="C122" s="24" t="s">
        <v>150</v>
      </c>
      <c r="D122" s="96"/>
      <c r="E122" s="51">
        <v>169</v>
      </c>
      <c r="F122" s="55">
        <f>[1]ЗАКЛИСТ!D360</f>
        <v>0</v>
      </c>
      <c r="G122" s="55">
        <f>[1]ЗАКЛИСТ!C360</f>
        <v>0</v>
      </c>
    </row>
    <row r="123" spans="1:7" ht="18.75" customHeight="1" x14ac:dyDescent="0.3">
      <c r="A123" s="62">
        <v>50</v>
      </c>
      <c r="B123" s="56" t="s">
        <v>151</v>
      </c>
      <c r="C123" s="24" t="s">
        <v>152</v>
      </c>
      <c r="D123" s="96"/>
      <c r="E123" s="51">
        <v>170</v>
      </c>
      <c r="F123" s="55">
        <f>[1]ЗАКЛИСТ!D361</f>
        <v>0</v>
      </c>
      <c r="G123" s="55">
        <f>[1]ЗАКЛИСТ!C361</f>
        <v>0</v>
      </c>
    </row>
    <row r="124" spans="1:7" ht="15" customHeight="1" x14ac:dyDescent="0.3">
      <c r="A124" s="62">
        <v>51</v>
      </c>
      <c r="B124" s="56" t="s">
        <v>153</v>
      </c>
      <c r="C124" s="97" t="s">
        <v>154</v>
      </c>
      <c r="D124" s="98"/>
      <c r="E124" s="74"/>
      <c r="F124" s="42"/>
      <c r="G124" s="42"/>
    </row>
    <row r="125" spans="1:7" x14ac:dyDescent="0.3">
      <c r="A125" s="63"/>
      <c r="B125" s="58"/>
      <c r="C125" s="3" t="s">
        <v>155</v>
      </c>
      <c r="D125" s="89"/>
      <c r="E125" s="63">
        <v>171</v>
      </c>
      <c r="F125" s="64">
        <f>[1]ЗАКЛИСТ!D362</f>
        <v>0</v>
      </c>
      <c r="G125" s="64">
        <f>[1]ЗАКЛИСТ!C362</f>
        <v>0</v>
      </c>
    </row>
    <row r="126" spans="1:7" ht="18.75" customHeight="1" x14ac:dyDescent="0.3">
      <c r="A126" s="63">
        <v>52</v>
      </c>
      <c r="B126" s="58" t="s">
        <v>156</v>
      </c>
      <c r="C126" s="24" t="s">
        <v>157</v>
      </c>
      <c r="D126" s="96"/>
      <c r="E126" s="51">
        <v>172</v>
      </c>
      <c r="F126" s="64">
        <f>[1]ЗАКЛИСТ!D363</f>
        <v>0</v>
      </c>
      <c r="G126" s="64">
        <f>[1]ЗАКЛИСТ!C363</f>
        <v>0</v>
      </c>
    </row>
    <row r="127" spans="1:7" ht="18" customHeight="1" x14ac:dyDescent="0.3">
      <c r="A127" s="62"/>
      <c r="B127" s="56"/>
      <c r="C127" s="82" t="s">
        <v>158</v>
      </c>
      <c r="D127" s="98"/>
      <c r="E127" s="62"/>
      <c r="F127" s="42"/>
      <c r="G127" s="42"/>
    </row>
    <row r="128" spans="1:7" x14ac:dyDescent="0.3">
      <c r="A128" s="74"/>
      <c r="B128" s="58"/>
      <c r="C128" s="77" t="s">
        <v>159</v>
      </c>
      <c r="D128" s="89"/>
      <c r="E128" s="63">
        <v>173</v>
      </c>
      <c r="F128" s="64">
        <f>F130+F132+F146+F148+F157+F172+F173+F175+F176</f>
        <v>39949613</v>
      </c>
      <c r="G128" s="64">
        <f>G130+G132+G146+G148+G157+G172+G173+G175+G176</f>
        <v>118021917</v>
      </c>
    </row>
    <row r="129" spans="1:9" x14ac:dyDescent="0.3">
      <c r="A129" s="62">
        <v>53</v>
      </c>
      <c r="B129" s="56" t="s">
        <v>160</v>
      </c>
      <c r="C129" s="99" t="s">
        <v>161</v>
      </c>
      <c r="D129" s="100"/>
      <c r="E129" s="62"/>
      <c r="F129" s="42"/>
      <c r="G129" s="42"/>
    </row>
    <row r="130" spans="1:9" x14ac:dyDescent="0.3">
      <c r="A130" s="63"/>
      <c r="B130" s="58"/>
      <c r="C130" s="101" t="s">
        <v>162</v>
      </c>
      <c r="D130" s="102"/>
      <c r="E130" s="63">
        <v>174</v>
      </c>
      <c r="F130" s="64">
        <f>SUM([1]ЗАКЛИСТ!D107:D111)</f>
        <v>0</v>
      </c>
      <c r="G130" s="64">
        <f>SUM([1]ЗАКЛИСТ!C107:C111)</f>
        <v>0</v>
      </c>
    </row>
    <row r="131" spans="1:9" x14ac:dyDescent="0.3">
      <c r="A131" s="62"/>
      <c r="B131" s="56"/>
      <c r="C131" s="99" t="s">
        <v>163</v>
      </c>
      <c r="D131" s="100"/>
      <c r="E131" s="62"/>
      <c r="F131" s="42"/>
      <c r="G131" s="42"/>
    </row>
    <row r="132" spans="1:9" x14ac:dyDescent="0.3">
      <c r="A132" s="63"/>
      <c r="B132" s="58"/>
      <c r="C132" s="101" t="s">
        <v>164</v>
      </c>
      <c r="D132" s="102"/>
      <c r="E132" s="63">
        <v>175</v>
      </c>
      <c r="F132" s="64">
        <f>F133+F134+F144+F145</f>
        <v>32753701</v>
      </c>
      <c r="G132" s="64">
        <f>G133+G134+G144+G145</f>
        <v>110064656</v>
      </c>
    </row>
    <row r="133" spans="1:9" ht="19.5" customHeight="1" x14ac:dyDescent="0.3">
      <c r="A133" s="63">
        <v>54</v>
      </c>
      <c r="B133" s="58" t="s">
        <v>165</v>
      </c>
      <c r="C133" s="24" t="s">
        <v>166</v>
      </c>
      <c r="D133" s="96"/>
      <c r="E133" s="51">
        <v>176</v>
      </c>
      <c r="F133" s="55">
        <f>[1]ЗАКЛИСТ!D112</f>
        <v>32753701</v>
      </c>
      <c r="G133" s="55">
        <f>[1]ЗАКЛИСТ!C112</f>
        <v>110064656</v>
      </c>
    </row>
    <row r="134" spans="1:9" ht="19.5" customHeight="1" x14ac:dyDescent="0.3">
      <c r="A134" s="51">
        <v>55</v>
      </c>
      <c r="B134" s="52" t="s">
        <v>167</v>
      </c>
      <c r="C134" s="24" t="s">
        <v>168</v>
      </c>
      <c r="D134" s="96"/>
      <c r="E134" s="63">
        <v>177</v>
      </c>
      <c r="F134" s="55">
        <f>[1]ЗАКЛИСТ!D113</f>
        <v>0</v>
      </c>
      <c r="G134" s="55">
        <f>[1]ЗАКЛИСТ!C113</f>
        <v>0</v>
      </c>
    </row>
    <row r="135" spans="1:9" x14ac:dyDescent="0.3">
      <c r="A135" s="70"/>
      <c r="B135" s="38"/>
    </row>
    <row r="136" spans="1:9" x14ac:dyDescent="0.3">
      <c r="A136" s="70"/>
      <c r="B136" s="38"/>
    </row>
    <row r="137" spans="1:9" x14ac:dyDescent="0.3">
      <c r="A137" s="70"/>
      <c r="B137" s="38"/>
    </row>
    <row r="138" spans="1:9" ht="14.25" customHeight="1" x14ac:dyDescent="0.3">
      <c r="A138" s="11"/>
      <c r="B138" s="12" t="s">
        <v>6</v>
      </c>
      <c r="C138" s="13" t="s">
        <v>7</v>
      </c>
      <c r="D138" s="14"/>
      <c r="E138" s="15" t="s">
        <v>8</v>
      </c>
      <c r="F138" s="25" t="s">
        <v>9</v>
      </c>
      <c r="G138" s="25"/>
    </row>
    <row r="139" spans="1:9" ht="14.25" customHeight="1" x14ac:dyDescent="0.3">
      <c r="A139" s="19" t="s">
        <v>10</v>
      </c>
      <c r="B139" s="20"/>
      <c r="C139" s="21"/>
      <c r="D139" s="22"/>
      <c r="E139" s="23"/>
      <c r="F139" s="90" t="s">
        <v>13</v>
      </c>
      <c r="G139" s="15" t="s">
        <v>128</v>
      </c>
    </row>
    <row r="140" spans="1:9" ht="14.25" customHeight="1" x14ac:dyDescent="0.3">
      <c r="A140" s="19" t="s">
        <v>12</v>
      </c>
      <c r="B140" s="20"/>
      <c r="C140" s="21"/>
      <c r="D140" s="22"/>
      <c r="E140" s="23"/>
      <c r="F140" s="19" t="s">
        <v>17</v>
      </c>
      <c r="G140" s="23"/>
      <c r="H140" s="91"/>
      <c r="I140" s="92"/>
    </row>
    <row r="141" spans="1:9" ht="14.25" customHeight="1" x14ac:dyDescent="0.3">
      <c r="A141" s="27"/>
      <c r="B141" s="28"/>
      <c r="C141" s="29"/>
      <c r="D141" s="30"/>
      <c r="E141" s="31"/>
      <c r="F141" s="93"/>
      <c r="G141" s="94" t="s">
        <v>129</v>
      </c>
      <c r="H141" s="91"/>
      <c r="I141" s="92"/>
    </row>
    <row r="142" spans="1:9" x14ac:dyDescent="0.3">
      <c r="A142" s="33">
        <v>1</v>
      </c>
      <c r="B142" s="33">
        <v>2</v>
      </c>
      <c r="C142" s="34">
        <v>3</v>
      </c>
      <c r="D142" s="35"/>
      <c r="E142" s="33">
        <v>4</v>
      </c>
      <c r="F142" s="33">
        <v>5</v>
      </c>
      <c r="G142" s="33">
        <v>6</v>
      </c>
      <c r="H142" s="36"/>
      <c r="I142" s="36"/>
    </row>
    <row r="143" spans="1:9" ht="22.5" customHeight="1" x14ac:dyDescent="0.3">
      <c r="A143" s="62">
        <v>56</v>
      </c>
      <c r="B143" s="62">
        <v>224</v>
      </c>
      <c r="C143" s="82" t="s">
        <v>169</v>
      </c>
      <c r="D143" s="98"/>
      <c r="E143" s="62"/>
      <c r="F143" s="42"/>
      <c r="G143" s="42"/>
    </row>
    <row r="144" spans="1:9" x14ac:dyDescent="0.3">
      <c r="A144" s="63"/>
      <c r="B144" s="63"/>
      <c r="C144" s="77" t="s">
        <v>170</v>
      </c>
      <c r="D144" s="89"/>
      <c r="E144" s="63">
        <v>178</v>
      </c>
      <c r="F144" s="64">
        <f>[1]ЗАКЛИСТ!D114</f>
        <v>0</v>
      </c>
      <c r="G144" s="64">
        <f>[1]ЗАКЛИСТ!C114</f>
        <v>0</v>
      </c>
    </row>
    <row r="145" spans="1:7" ht="21" customHeight="1" x14ac:dyDescent="0.3">
      <c r="A145" s="51">
        <v>57</v>
      </c>
      <c r="B145" s="51">
        <v>225</v>
      </c>
      <c r="C145" s="24" t="s">
        <v>171</v>
      </c>
      <c r="D145" s="96"/>
      <c r="E145" s="51">
        <v>179</v>
      </c>
      <c r="F145" s="64">
        <f>[1]ЗАКЛИСТ!D115</f>
        <v>0</v>
      </c>
      <c r="G145" s="64">
        <f>[1]ЗАКЛИСТ!C115</f>
        <v>0</v>
      </c>
    </row>
    <row r="146" spans="1:7" ht="21" customHeight="1" x14ac:dyDescent="0.3">
      <c r="A146" s="51">
        <v>58</v>
      </c>
      <c r="B146" s="51">
        <v>23</v>
      </c>
      <c r="C146" s="24" t="s">
        <v>172</v>
      </c>
      <c r="D146" s="96"/>
      <c r="E146" s="51">
        <v>180</v>
      </c>
      <c r="F146" s="55">
        <f>SUM([1]ЗАКЛИСТ!D116:D118)</f>
        <v>0</v>
      </c>
      <c r="G146" s="55">
        <f>SUM([1]ЗАКЛИСТ!C116:C118)</f>
        <v>0</v>
      </c>
    </row>
    <row r="147" spans="1:7" ht="23.25" customHeight="1" x14ac:dyDescent="0.3">
      <c r="A147" s="62"/>
      <c r="B147" s="62"/>
      <c r="C147" s="82" t="s">
        <v>173</v>
      </c>
      <c r="D147" s="98"/>
      <c r="E147" s="62"/>
      <c r="F147" s="42"/>
      <c r="G147" s="42"/>
    </row>
    <row r="148" spans="1:7" x14ac:dyDescent="0.3">
      <c r="A148" s="63"/>
      <c r="B148" s="63"/>
      <c r="C148" s="77" t="s">
        <v>174</v>
      </c>
      <c r="D148" s="89"/>
      <c r="E148" s="63">
        <v>181</v>
      </c>
      <c r="F148" s="64">
        <f>F149+F150+F151+F152+F153+F154+F155</f>
        <v>0</v>
      </c>
      <c r="G148" s="64">
        <f>G149+G150+G151+G152+G153+G154+G155</f>
        <v>0</v>
      </c>
    </row>
    <row r="149" spans="1:7" ht="21" customHeight="1" x14ac:dyDescent="0.3">
      <c r="A149" s="51">
        <v>59</v>
      </c>
      <c r="B149" s="51">
        <v>240</v>
      </c>
      <c r="C149" s="24" t="s">
        <v>175</v>
      </c>
      <c r="D149" s="96"/>
      <c r="E149" s="51">
        <v>182</v>
      </c>
      <c r="F149" s="55">
        <f>[1]ЗАКЛИСТ!D119</f>
        <v>0</v>
      </c>
      <c r="G149" s="55">
        <f>[1]ЗАКЛИСТ!C119</f>
        <v>0</v>
      </c>
    </row>
    <row r="150" spans="1:7" ht="21" customHeight="1" x14ac:dyDescent="0.3">
      <c r="A150" s="51">
        <v>60</v>
      </c>
      <c r="B150" s="51">
        <v>241</v>
      </c>
      <c r="C150" s="24" t="s">
        <v>176</v>
      </c>
      <c r="D150" s="96"/>
      <c r="E150" s="51">
        <v>183</v>
      </c>
      <c r="F150" s="55">
        <f>[1]ЗАКЛИСТ!D120</f>
        <v>0</v>
      </c>
      <c r="G150" s="55">
        <f>[1]ЗАКЛИСТ!C120</f>
        <v>0</v>
      </c>
    </row>
    <row r="151" spans="1:7" ht="21" customHeight="1" x14ac:dyDescent="0.3">
      <c r="A151" s="51">
        <v>61</v>
      </c>
      <c r="B151" s="51">
        <v>242</v>
      </c>
      <c r="C151" s="24" t="s">
        <v>177</v>
      </c>
      <c r="D151" s="96"/>
      <c r="E151" s="51">
        <v>184</v>
      </c>
      <c r="F151" s="55">
        <f>[1]ЗАКЛИСТ!D121</f>
        <v>0</v>
      </c>
      <c r="G151" s="55">
        <f>[1]ЗАКЛИСТ!C121</f>
        <v>0</v>
      </c>
    </row>
    <row r="152" spans="1:7" ht="21" customHeight="1" x14ac:dyDescent="0.3">
      <c r="A152" s="51">
        <v>62</v>
      </c>
      <c r="B152" s="51">
        <v>243</v>
      </c>
      <c r="C152" s="24" t="s">
        <v>178</v>
      </c>
      <c r="D152" s="96"/>
      <c r="E152" s="51">
        <v>185</v>
      </c>
      <c r="F152" s="55">
        <f>[1]ЗАКЛИСТ!D122</f>
        <v>0</v>
      </c>
      <c r="G152" s="55">
        <f>[1]ЗАКЛИСТ!C122</f>
        <v>0</v>
      </c>
    </row>
    <row r="153" spans="1:7" ht="21" customHeight="1" x14ac:dyDescent="0.3">
      <c r="A153" s="51">
        <v>63</v>
      </c>
      <c r="B153" s="51">
        <v>245</v>
      </c>
      <c r="C153" s="24" t="s">
        <v>179</v>
      </c>
      <c r="D153" s="96"/>
      <c r="E153" s="51">
        <v>186</v>
      </c>
      <c r="F153" s="55">
        <f>[1]ЗАКЛИСТ!D123</f>
        <v>0</v>
      </c>
      <c r="G153" s="55">
        <f>[1]ЗАКЛИСТ!C123</f>
        <v>0</v>
      </c>
    </row>
    <row r="154" spans="1:7" ht="21" customHeight="1" x14ac:dyDescent="0.3">
      <c r="A154" s="51">
        <v>64</v>
      </c>
      <c r="B154" s="51">
        <v>246</v>
      </c>
      <c r="C154" s="24" t="s">
        <v>180</v>
      </c>
      <c r="D154" s="96"/>
      <c r="E154" s="51">
        <v>187</v>
      </c>
      <c r="F154" s="55">
        <f>[1]ЗАКЛИСТ!D124</f>
        <v>0</v>
      </c>
      <c r="G154" s="55">
        <f>[1]ЗАКЛИСТ!C124</f>
        <v>0</v>
      </c>
    </row>
    <row r="155" spans="1:7" ht="21" customHeight="1" x14ac:dyDescent="0.3">
      <c r="A155" s="51">
        <v>65</v>
      </c>
      <c r="B155" s="51">
        <v>247</v>
      </c>
      <c r="C155" s="24" t="s">
        <v>181</v>
      </c>
      <c r="D155" s="96"/>
      <c r="E155" s="51">
        <v>188</v>
      </c>
      <c r="F155" s="55">
        <f>[1]ЗАКЛИСТ!D125</f>
        <v>0</v>
      </c>
      <c r="G155" s="55">
        <f>[1]ЗАКЛИСТ!C125</f>
        <v>0</v>
      </c>
    </row>
    <row r="156" spans="1:7" ht="22.5" customHeight="1" x14ac:dyDescent="0.3">
      <c r="A156" s="62"/>
      <c r="B156" s="62"/>
      <c r="C156" s="82" t="s">
        <v>182</v>
      </c>
      <c r="D156" s="98"/>
      <c r="E156" s="62"/>
      <c r="F156" s="42"/>
      <c r="G156" s="42"/>
    </row>
    <row r="157" spans="1:7" x14ac:dyDescent="0.3">
      <c r="A157" s="63"/>
      <c r="B157" s="63"/>
      <c r="C157" s="77" t="s">
        <v>183</v>
      </c>
      <c r="D157" s="89"/>
      <c r="E157" s="63">
        <v>189</v>
      </c>
      <c r="F157" s="64">
        <f>F158+F159+F160+F162+F163</f>
        <v>0</v>
      </c>
      <c r="G157" s="64">
        <f>G158+G159+G160+G162+G163</f>
        <v>0</v>
      </c>
    </row>
    <row r="158" spans="1:7" ht="21" customHeight="1" x14ac:dyDescent="0.3">
      <c r="A158" s="51">
        <v>66</v>
      </c>
      <c r="B158" s="51">
        <v>250</v>
      </c>
      <c r="C158" s="24" t="s">
        <v>184</v>
      </c>
      <c r="D158" s="96"/>
      <c r="E158" s="51">
        <v>190</v>
      </c>
      <c r="F158" s="55">
        <f>[1]ЗАКЛИСТ!D126</f>
        <v>0</v>
      </c>
      <c r="G158" s="55">
        <f>[1]ЗАКЛИСТ!C126</f>
        <v>0</v>
      </c>
    </row>
    <row r="159" spans="1:7" ht="21" customHeight="1" x14ac:dyDescent="0.3">
      <c r="A159" s="51"/>
      <c r="B159" s="51">
        <v>251</v>
      </c>
      <c r="C159" s="24" t="s">
        <v>185</v>
      </c>
      <c r="D159" s="96"/>
      <c r="E159" s="51">
        <v>191</v>
      </c>
      <c r="F159" s="55">
        <f>[1]ЗАКЛИСТ!D127</f>
        <v>0</v>
      </c>
      <c r="G159" s="55">
        <f>[1]ЗАКЛИСТ!C127</f>
        <v>0</v>
      </c>
    </row>
    <row r="160" spans="1:7" ht="21" customHeight="1" x14ac:dyDescent="0.3">
      <c r="A160" s="51">
        <v>67</v>
      </c>
      <c r="B160" s="51">
        <v>252</v>
      </c>
      <c r="C160" s="24" t="s">
        <v>186</v>
      </c>
      <c r="D160" s="96"/>
      <c r="E160" s="51">
        <v>192</v>
      </c>
      <c r="F160" s="55">
        <f>[1]ЗАКЛИСТ!D128</f>
        <v>0</v>
      </c>
      <c r="G160" s="55">
        <f>[1]ЗАКЛИСТ!C128</f>
        <v>0</v>
      </c>
    </row>
    <row r="161" spans="1:9" ht="21" customHeight="1" x14ac:dyDescent="0.3">
      <c r="A161" s="62">
        <v>68</v>
      </c>
      <c r="B161" s="62">
        <v>253</v>
      </c>
      <c r="C161" s="82" t="s">
        <v>187</v>
      </c>
      <c r="D161" s="98"/>
      <c r="E161" s="62"/>
      <c r="F161" s="67"/>
      <c r="G161" s="42"/>
    </row>
    <row r="162" spans="1:9" ht="14.25" customHeight="1" x14ac:dyDescent="0.3">
      <c r="A162" s="63"/>
      <c r="B162" s="63"/>
      <c r="C162" s="77" t="s">
        <v>188</v>
      </c>
      <c r="D162" s="89"/>
      <c r="E162" s="63">
        <v>193</v>
      </c>
      <c r="F162" s="69">
        <f>[1]ЗАКЛИСТ!D129</f>
        <v>0</v>
      </c>
      <c r="G162" s="64">
        <f>[1]ЗАКЛИСТ!C129</f>
        <v>0</v>
      </c>
    </row>
    <row r="163" spans="1:9" ht="21" customHeight="1" x14ac:dyDescent="0.3">
      <c r="A163" s="51">
        <v>69</v>
      </c>
      <c r="B163" s="51">
        <v>255</v>
      </c>
      <c r="C163" s="24" t="s">
        <v>189</v>
      </c>
      <c r="D163" s="96"/>
      <c r="E163" s="51">
        <v>194</v>
      </c>
      <c r="F163" s="69">
        <f>[1]ЗАКЛИСТ!D130</f>
        <v>0</v>
      </c>
      <c r="G163" s="64">
        <f>[1]ЗАКЛИСТ!C130</f>
        <v>0</v>
      </c>
    </row>
    <row r="164" spans="1:9" x14ac:dyDescent="0.3">
      <c r="A164" s="70"/>
      <c r="B164" s="38"/>
    </row>
    <row r="165" spans="1:9" x14ac:dyDescent="0.3">
      <c r="A165" s="70"/>
      <c r="B165" s="38"/>
    </row>
    <row r="166" spans="1:9" x14ac:dyDescent="0.3">
      <c r="A166" s="70"/>
      <c r="B166" s="38"/>
    </row>
    <row r="167" spans="1:9" ht="14.25" customHeight="1" x14ac:dyDescent="0.3">
      <c r="A167" s="11"/>
      <c r="B167" s="12" t="s">
        <v>6</v>
      </c>
      <c r="C167" s="13" t="s">
        <v>7</v>
      </c>
      <c r="D167" s="14"/>
      <c r="E167" s="15" t="s">
        <v>8</v>
      </c>
      <c r="F167" s="25" t="s">
        <v>9</v>
      </c>
      <c r="G167" s="25"/>
    </row>
    <row r="168" spans="1:9" ht="14.25" customHeight="1" x14ac:dyDescent="0.3">
      <c r="A168" s="19" t="s">
        <v>10</v>
      </c>
      <c r="B168" s="20"/>
      <c r="C168" s="21"/>
      <c r="D168" s="22"/>
      <c r="E168" s="23"/>
      <c r="F168" s="90" t="s">
        <v>13</v>
      </c>
      <c r="G168" s="15" t="s">
        <v>128</v>
      </c>
    </row>
    <row r="169" spans="1:9" ht="14.25" customHeight="1" x14ac:dyDescent="0.3">
      <c r="A169" s="19" t="s">
        <v>12</v>
      </c>
      <c r="B169" s="20"/>
      <c r="C169" s="21"/>
      <c r="D169" s="22"/>
      <c r="E169" s="23"/>
      <c r="F169" s="19" t="s">
        <v>17</v>
      </c>
      <c r="G169" s="23"/>
      <c r="H169" s="91"/>
      <c r="I169" s="92"/>
    </row>
    <row r="170" spans="1:9" ht="14.25" customHeight="1" x14ac:dyDescent="0.3">
      <c r="A170" s="27"/>
      <c r="B170" s="28"/>
      <c r="C170" s="29"/>
      <c r="D170" s="30"/>
      <c r="E170" s="31"/>
      <c r="F170" s="93"/>
      <c r="G170" s="94" t="s">
        <v>129</v>
      </c>
      <c r="H170" s="91"/>
      <c r="I170" s="92"/>
    </row>
    <row r="171" spans="1:9" x14ac:dyDescent="0.3">
      <c r="A171" s="33">
        <v>1</v>
      </c>
      <c r="B171" s="33">
        <v>2</v>
      </c>
      <c r="C171" s="34">
        <v>3</v>
      </c>
      <c r="D171" s="35"/>
      <c r="E171" s="33">
        <v>4</v>
      </c>
      <c r="F171" s="33">
        <v>5</v>
      </c>
      <c r="G171" s="33">
        <v>6</v>
      </c>
      <c r="H171" s="36"/>
      <c r="I171" s="36"/>
    </row>
    <row r="172" spans="1:9" ht="21.75" customHeight="1" x14ac:dyDescent="0.3">
      <c r="A172" s="51">
        <v>70</v>
      </c>
      <c r="B172" s="51">
        <v>26</v>
      </c>
      <c r="C172" s="53" t="s">
        <v>190</v>
      </c>
      <c r="D172" s="54"/>
      <c r="E172" s="51">
        <v>195</v>
      </c>
      <c r="F172" s="55">
        <f>SUM([1]ЗАКЛИСТ!D131:D134)</f>
        <v>0</v>
      </c>
      <c r="G172" s="55">
        <f>SUM([1]ЗАКЛИСТ!C131:C134)</f>
        <v>0</v>
      </c>
    </row>
    <row r="173" spans="1:9" ht="21.75" customHeight="1" x14ac:dyDescent="0.3">
      <c r="A173" s="51">
        <v>71</v>
      </c>
      <c r="B173" s="51">
        <v>27</v>
      </c>
      <c r="C173" s="53" t="s">
        <v>191</v>
      </c>
      <c r="D173" s="54"/>
      <c r="E173" s="51">
        <v>196</v>
      </c>
      <c r="F173" s="55">
        <f>SUM([1]ЗАКЛИСТ!D135:D137)</f>
        <v>0</v>
      </c>
      <c r="G173" s="55">
        <f>SUM([1]ЗАКЛИСТ!C135:C137)</f>
        <v>0</v>
      </c>
    </row>
    <row r="174" spans="1:9" ht="19.5" customHeight="1" x14ac:dyDescent="0.3">
      <c r="A174" s="62"/>
      <c r="B174" s="62"/>
      <c r="C174" s="39" t="s">
        <v>192</v>
      </c>
      <c r="D174" s="40"/>
      <c r="E174" s="62"/>
      <c r="F174" s="42"/>
      <c r="G174" s="42"/>
    </row>
    <row r="175" spans="1:9" x14ac:dyDescent="0.3">
      <c r="A175" s="63">
        <v>72</v>
      </c>
      <c r="B175" s="63">
        <v>28</v>
      </c>
      <c r="C175" s="59" t="s">
        <v>193</v>
      </c>
      <c r="D175" s="60"/>
      <c r="E175" s="63">
        <v>197</v>
      </c>
      <c r="F175" s="64">
        <f>SUM([1]ЗАКЛИСТ!D138:D144)</f>
        <v>7195912</v>
      </c>
      <c r="G175" s="64">
        <f>SUM([1]ЗАКЛИСТ!C138:C144)</f>
        <v>7957261</v>
      </c>
    </row>
    <row r="176" spans="1:9" ht="21.75" customHeight="1" x14ac:dyDescent="0.3">
      <c r="A176" s="51">
        <v>73</v>
      </c>
      <c r="B176" s="51">
        <v>29</v>
      </c>
      <c r="C176" s="24" t="s">
        <v>194</v>
      </c>
      <c r="D176" s="96"/>
      <c r="E176" s="51">
        <v>198</v>
      </c>
      <c r="F176" s="55">
        <f>SUM([1]ЗАКЛИСТ!D145:D150)</f>
        <v>0</v>
      </c>
      <c r="G176" s="55">
        <f>SUM([1]ЗАКЛИСТ!C145:C150)</f>
        <v>0</v>
      </c>
    </row>
    <row r="177" spans="1:7" ht="24.75" customHeight="1" x14ac:dyDescent="0.3">
      <c r="A177" s="51">
        <v>74</v>
      </c>
      <c r="B177" s="51">
        <v>98</v>
      </c>
      <c r="C177" s="24" t="s">
        <v>195</v>
      </c>
      <c r="D177" s="96"/>
      <c r="E177" s="51">
        <v>199</v>
      </c>
      <c r="F177" s="55"/>
      <c r="G177" s="55"/>
    </row>
    <row r="178" spans="1:7" ht="21.75" customHeight="1" x14ac:dyDescent="0.3">
      <c r="A178" s="62"/>
      <c r="B178" s="62"/>
      <c r="C178" s="103" t="s">
        <v>196</v>
      </c>
      <c r="D178" s="97"/>
      <c r="E178" s="62"/>
      <c r="F178" s="42"/>
      <c r="G178" s="42"/>
    </row>
    <row r="179" spans="1:7" ht="15.75" customHeight="1" x14ac:dyDescent="0.3">
      <c r="A179" s="63"/>
      <c r="B179" s="63"/>
      <c r="C179" s="77" t="s">
        <v>197</v>
      </c>
      <c r="D179" s="3"/>
      <c r="E179" s="63">
        <v>200</v>
      </c>
      <c r="F179" s="64">
        <f>F111+F116+F118+F128+F177</f>
        <v>100679308</v>
      </c>
      <c r="G179" s="64">
        <f>G111+G116+G118+G128+G177</f>
        <v>190725526</v>
      </c>
    </row>
    <row r="180" spans="1:7" ht="18" customHeight="1" x14ac:dyDescent="0.3">
      <c r="A180" s="51">
        <v>75</v>
      </c>
      <c r="B180" s="51" t="s">
        <v>198</v>
      </c>
      <c r="C180" s="24" t="s">
        <v>199</v>
      </c>
      <c r="D180" s="96"/>
      <c r="E180" s="51">
        <v>201</v>
      </c>
      <c r="F180" s="55">
        <f>[1]ЗАКЛИСТ!D370+[1]ЗАКЛИСТ!D371+[1]ЗАКЛИСТ!D372+[1]ЗАКЛИСТ!D373</f>
        <v>41118097</v>
      </c>
      <c r="G180" s="55">
        <f>[1]ЗАКЛИСТ!C370+[1]ЗАКЛИСТ!C371+[1]ЗАКЛИСТ!C372+[1]ЗАКЛИСТ!C373</f>
        <v>41118097</v>
      </c>
    </row>
    <row r="181" spans="1:7" x14ac:dyDescent="0.3">
      <c r="A181" s="70"/>
      <c r="B181" s="38"/>
    </row>
    <row r="182" spans="1:7" x14ac:dyDescent="0.3">
      <c r="A182" s="70"/>
      <c r="B182" s="38"/>
    </row>
    <row r="183" spans="1:7" x14ac:dyDescent="0.3">
      <c r="A183" s="70"/>
      <c r="B183" s="38"/>
    </row>
    <row r="184" spans="1:7" x14ac:dyDescent="0.3">
      <c r="A184" s="70"/>
      <c r="B184" s="38"/>
    </row>
    <row r="185" spans="1:7" x14ac:dyDescent="0.3">
      <c r="A185" s="70"/>
      <c r="B185" s="38"/>
    </row>
    <row r="186" spans="1:7" x14ac:dyDescent="0.3">
      <c r="A186" s="70" t="s">
        <v>200</v>
      </c>
      <c r="B186" s="38"/>
      <c r="D186" s="92" t="s">
        <v>201</v>
      </c>
      <c r="F186" s="104" t="s">
        <v>202</v>
      </c>
      <c r="G186" s="104"/>
    </row>
    <row r="187" spans="1:7" x14ac:dyDescent="0.3">
      <c r="A187" s="70" t="s">
        <v>203</v>
      </c>
      <c r="B187" s="105" t="str">
        <f>[1]ПОДАТОЦИ!C17</f>
        <v>28.02.2026</v>
      </c>
      <c r="D187" s="92" t="s">
        <v>204</v>
      </c>
      <c r="F187" s="106" t="str">
        <f>[1]ПОДАТОЦИ!C10</f>
        <v>Проф.др.Мери Трајковска</v>
      </c>
      <c r="G187" s="106"/>
    </row>
    <row r="188" spans="1:7" x14ac:dyDescent="0.3">
      <c r="A188" s="70"/>
      <c r="B188" s="38"/>
      <c r="D188" s="107" t="str">
        <f>[1]ПОДАТОЦИ!C9</f>
        <v>Дипл.ек.Лидија Тапшанова</v>
      </c>
      <c r="E188" s="10" t="s">
        <v>205</v>
      </c>
      <c r="F188" s="108"/>
    </row>
    <row r="189" spans="1:7" x14ac:dyDescent="0.3">
      <c r="A189" s="70"/>
      <c r="B189" s="38"/>
    </row>
    <row r="190" spans="1:7" x14ac:dyDescent="0.3">
      <c r="A190" s="70"/>
      <c r="B190" s="38"/>
      <c r="D190" s="1" t="s">
        <v>206</v>
      </c>
      <c r="F190" s="1" t="s">
        <v>207</v>
      </c>
    </row>
    <row r="191" spans="1:7" x14ac:dyDescent="0.3">
      <c r="A191" s="70"/>
      <c r="B191" s="38"/>
    </row>
    <row r="192" spans="1:7" x14ac:dyDescent="0.3">
      <c r="A192" s="70"/>
      <c r="B192" s="38"/>
    </row>
    <row r="193" spans="1:2" x14ac:dyDescent="0.3">
      <c r="A193" s="70"/>
      <c r="B193" s="38"/>
    </row>
    <row r="194" spans="1:2" x14ac:dyDescent="0.3">
      <c r="A194" s="70"/>
      <c r="B194" s="38"/>
    </row>
    <row r="195" spans="1:2" x14ac:dyDescent="0.3">
      <c r="A195" s="70"/>
      <c r="B195" s="38"/>
    </row>
    <row r="196" spans="1:2" x14ac:dyDescent="0.3">
      <c r="A196" s="70"/>
      <c r="B196" s="38"/>
    </row>
    <row r="197" spans="1:2" x14ac:dyDescent="0.3">
      <c r="A197" s="70"/>
      <c r="B197" s="38"/>
    </row>
    <row r="198" spans="1:2" x14ac:dyDescent="0.3">
      <c r="A198" s="70"/>
      <c r="B198" s="38"/>
    </row>
    <row r="199" spans="1:2" x14ac:dyDescent="0.3">
      <c r="A199" s="70"/>
      <c r="B199" s="38"/>
    </row>
    <row r="200" spans="1:2" x14ac:dyDescent="0.3">
      <c r="A200" s="70"/>
      <c r="B200" s="38"/>
    </row>
    <row r="201" spans="1:2" x14ac:dyDescent="0.3">
      <c r="A201" s="70"/>
      <c r="B201" s="38"/>
    </row>
    <row r="202" spans="1:2" x14ac:dyDescent="0.3">
      <c r="A202" s="70"/>
      <c r="B202" s="38"/>
    </row>
    <row r="203" spans="1:2" x14ac:dyDescent="0.3">
      <c r="A203" s="70"/>
      <c r="B203" s="38"/>
    </row>
    <row r="204" spans="1:2" x14ac:dyDescent="0.3">
      <c r="A204" s="70"/>
      <c r="B204" s="38"/>
    </row>
    <row r="205" spans="1:2" x14ac:dyDescent="0.3">
      <c r="A205" s="70"/>
      <c r="B205" s="38"/>
    </row>
    <row r="206" spans="1:2" x14ac:dyDescent="0.3">
      <c r="A206" s="70"/>
      <c r="B206" s="38"/>
    </row>
    <row r="207" spans="1:2" x14ac:dyDescent="0.3">
      <c r="A207" s="70"/>
      <c r="B207" s="38"/>
    </row>
    <row r="208" spans="1:2" x14ac:dyDescent="0.3">
      <c r="A208" s="70"/>
      <c r="B208" s="38"/>
    </row>
    <row r="209" spans="1:2" x14ac:dyDescent="0.3">
      <c r="A209" s="70"/>
      <c r="B209" s="38"/>
    </row>
    <row r="210" spans="1:2" x14ac:dyDescent="0.3">
      <c r="A210" s="70"/>
      <c r="B210" s="38"/>
    </row>
    <row r="211" spans="1:2" x14ac:dyDescent="0.3">
      <c r="A211" s="70"/>
      <c r="B211" s="38"/>
    </row>
    <row r="212" spans="1:2" x14ac:dyDescent="0.3">
      <c r="A212" s="70"/>
      <c r="B212" s="38"/>
    </row>
    <row r="213" spans="1:2" x14ac:dyDescent="0.3">
      <c r="A213" s="70"/>
      <c r="B213" s="38"/>
    </row>
    <row r="214" spans="1:2" x14ac:dyDescent="0.3">
      <c r="A214" s="70"/>
      <c r="B214" s="38"/>
    </row>
    <row r="215" spans="1:2" x14ac:dyDescent="0.3">
      <c r="A215" s="70"/>
      <c r="B215" s="38"/>
    </row>
    <row r="216" spans="1:2" x14ac:dyDescent="0.3">
      <c r="A216" s="70"/>
      <c r="B216" s="38"/>
    </row>
    <row r="217" spans="1:2" x14ac:dyDescent="0.3">
      <c r="A217" s="70"/>
      <c r="B217" s="38"/>
    </row>
    <row r="218" spans="1:2" x14ac:dyDescent="0.3">
      <c r="A218" s="70"/>
      <c r="B218" s="38"/>
    </row>
    <row r="219" spans="1:2" x14ac:dyDescent="0.3">
      <c r="A219" s="70"/>
      <c r="B219" s="38"/>
    </row>
    <row r="220" spans="1:2" x14ac:dyDescent="0.3">
      <c r="A220" s="70"/>
      <c r="B220" s="38"/>
    </row>
    <row r="221" spans="1:2" x14ac:dyDescent="0.3">
      <c r="A221" s="70"/>
      <c r="B221" s="38"/>
    </row>
    <row r="222" spans="1:2" x14ac:dyDescent="0.3">
      <c r="A222" s="70"/>
      <c r="B222" s="38"/>
    </row>
    <row r="223" spans="1:2" x14ac:dyDescent="0.3">
      <c r="A223" s="70"/>
      <c r="B223" s="38"/>
    </row>
    <row r="224" spans="1:2" x14ac:dyDescent="0.3">
      <c r="A224" s="70"/>
      <c r="B224" s="38"/>
    </row>
    <row r="225" spans="1:2" x14ac:dyDescent="0.3">
      <c r="A225" s="70"/>
      <c r="B225" s="38"/>
    </row>
    <row r="226" spans="1:2" x14ac:dyDescent="0.3">
      <c r="A226" s="70"/>
      <c r="B226" s="38"/>
    </row>
    <row r="227" spans="1:2" x14ac:dyDescent="0.3">
      <c r="A227" s="70"/>
      <c r="B227" s="71"/>
    </row>
    <row r="228" spans="1:2" x14ac:dyDescent="0.3">
      <c r="A228" s="70"/>
      <c r="B228" s="71"/>
    </row>
    <row r="229" spans="1:2" x14ac:dyDescent="0.3">
      <c r="A229" s="70"/>
      <c r="B229" s="71"/>
    </row>
    <row r="230" spans="1:2" x14ac:dyDescent="0.3">
      <c r="A230" s="70"/>
      <c r="B230" s="71"/>
    </row>
    <row r="231" spans="1:2" x14ac:dyDescent="0.3">
      <c r="A231" s="70"/>
      <c r="B231" s="71"/>
    </row>
    <row r="232" spans="1:2" x14ac:dyDescent="0.3">
      <c r="A232" s="70"/>
      <c r="B232" s="71"/>
    </row>
    <row r="233" spans="1:2" x14ac:dyDescent="0.3">
      <c r="A233" s="70"/>
      <c r="B233" s="71"/>
    </row>
    <row r="234" spans="1:2" x14ac:dyDescent="0.3">
      <c r="A234" s="70"/>
      <c r="B234" s="71"/>
    </row>
    <row r="235" spans="1:2" x14ac:dyDescent="0.3">
      <c r="A235" s="70"/>
      <c r="B235" s="71"/>
    </row>
    <row r="236" spans="1:2" x14ac:dyDescent="0.3">
      <c r="A236" s="70"/>
      <c r="B236" s="71"/>
    </row>
    <row r="237" spans="1:2" x14ac:dyDescent="0.3">
      <c r="A237" s="70"/>
      <c r="B237" s="71"/>
    </row>
    <row r="238" spans="1:2" x14ac:dyDescent="0.3">
      <c r="A238" s="70"/>
      <c r="B238" s="71"/>
    </row>
    <row r="239" spans="1:2" x14ac:dyDescent="0.3">
      <c r="A239" s="70"/>
      <c r="B239" s="71"/>
    </row>
    <row r="240" spans="1:2" x14ac:dyDescent="0.3">
      <c r="A240" s="70"/>
      <c r="B240" s="71"/>
    </row>
    <row r="241" spans="1:2" x14ac:dyDescent="0.3">
      <c r="A241" s="70"/>
      <c r="B241" s="71"/>
    </row>
    <row r="242" spans="1:2" x14ac:dyDescent="0.3">
      <c r="A242" s="70"/>
      <c r="B242" s="71"/>
    </row>
    <row r="243" spans="1:2" x14ac:dyDescent="0.3">
      <c r="A243" s="70"/>
      <c r="B243" s="70"/>
    </row>
    <row r="244" spans="1:2" x14ac:dyDescent="0.3">
      <c r="A244" s="70"/>
      <c r="B244" s="70"/>
    </row>
    <row r="245" spans="1:2" x14ac:dyDescent="0.3">
      <c r="A245" s="70"/>
      <c r="B245" s="70"/>
    </row>
    <row r="246" spans="1:2" x14ac:dyDescent="0.3">
      <c r="B246" s="70"/>
    </row>
    <row r="247" spans="1:2" x14ac:dyDescent="0.3">
      <c r="B247" s="70"/>
    </row>
    <row r="248" spans="1:2" x14ac:dyDescent="0.3">
      <c r="B248" s="70"/>
    </row>
    <row r="249" spans="1:2" x14ac:dyDescent="0.3">
      <c r="B249" s="70"/>
    </row>
    <row r="250" spans="1:2" x14ac:dyDescent="0.3">
      <c r="B250" s="70"/>
    </row>
    <row r="251" spans="1:2" x14ac:dyDescent="0.3">
      <c r="B251" s="70"/>
    </row>
    <row r="252" spans="1:2" x14ac:dyDescent="0.3">
      <c r="B252" s="70"/>
    </row>
    <row r="253" spans="1:2" x14ac:dyDescent="0.3">
      <c r="B253" s="70"/>
    </row>
    <row r="254" spans="1:2" x14ac:dyDescent="0.3">
      <c r="B254" s="70"/>
    </row>
    <row r="255" spans="1:2" x14ac:dyDescent="0.3">
      <c r="B255" s="70"/>
    </row>
    <row r="256" spans="1:2" x14ac:dyDescent="0.3">
      <c r="B256" s="70"/>
    </row>
    <row r="257" spans="2:2" x14ac:dyDescent="0.3">
      <c r="B257" s="70"/>
    </row>
    <row r="258" spans="2:2" x14ac:dyDescent="0.3">
      <c r="B258" s="70"/>
    </row>
    <row r="259" spans="2:2" x14ac:dyDescent="0.3">
      <c r="B259" s="70"/>
    </row>
    <row r="260" spans="2:2" x14ac:dyDescent="0.3">
      <c r="B260" s="70"/>
    </row>
    <row r="261" spans="2:2" x14ac:dyDescent="0.3">
      <c r="B261" s="70"/>
    </row>
    <row r="262" spans="2:2" x14ac:dyDescent="0.3">
      <c r="B262" s="70"/>
    </row>
    <row r="263" spans="2:2" x14ac:dyDescent="0.3">
      <c r="B263" s="70"/>
    </row>
    <row r="264" spans="2:2" x14ac:dyDescent="0.3">
      <c r="B264" s="70"/>
    </row>
    <row r="265" spans="2:2" x14ac:dyDescent="0.3">
      <c r="B265" s="70"/>
    </row>
    <row r="266" spans="2:2" x14ac:dyDescent="0.3">
      <c r="B266" s="70"/>
    </row>
    <row r="267" spans="2:2" x14ac:dyDescent="0.3">
      <c r="B267" s="70"/>
    </row>
    <row r="268" spans="2:2" x14ac:dyDescent="0.3">
      <c r="B268" s="70"/>
    </row>
    <row r="269" spans="2:2" x14ac:dyDescent="0.3">
      <c r="B269" s="70"/>
    </row>
    <row r="270" spans="2:2" x14ac:dyDescent="0.3">
      <c r="B270" s="70"/>
    </row>
    <row r="271" spans="2:2" x14ac:dyDescent="0.3">
      <c r="B271" s="70"/>
    </row>
    <row r="272" spans="2:2" x14ac:dyDescent="0.3">
      <c r="B272" s="70"/>
    </row>
    <row r="273" spans="2:2" x14ac:dyDescent="0.3">
      <c r="B273" s="70"/>
    </row>
    <row r="274" spans="2:2" x14ac:dyDescent="0.3">
      <c r="B274" s="70"/>
    </row>
    <row r="275" spans="2:2" x14ac:dyDescent="0.3">
      <c r="B275" s="70"/>
    </row>
    <row r="276" spans="2:2" x14ac:dyDescent="0.3">
      <c r="B276" s="70"/>
    </row>
    <row r="277" spans="2:2" x14ac:dyDescent="0.3">
      <c r="B277" s="70"/>
    </row>
    <row r="278" spans="2:2" x14ac:dyDescent="0.3">
      <c r="B278" s="70"/>
    </row>
    <row r="279" spans="2:2" x14ac:dyDescent="0.3">
      <c r="B279" s="70"/>
    </row>
    <row r="280" spans="2:2" x14ac:dyDescent="0.3">
      <c r="B280" s="70"/>
    </row>
    <row r="281" spans="2:2" x14ac:dyDescent="0.3">
      <c r="B281" s="70"/>
    </row>
    <row r="282" spans="2:2" x14ac:dyDescent="0.3">
      <c r="B282" s="70"/>
    </row>
    <row r="283" spans="2:2" x14ac:dyDescent="0.3">
      <c r="B283" s="70"/>
    </row>
    <row r="284" spans="2:2" x14ac:dyDescent="0.3">
      <c r="B284" s="70"/>
    </row>
    <row r="285" spans="2:2" x14ac:dyDescent="0.3">
      <c r="B285" s="70"/>
    </row>
    <row r="286" spans="2:2" x14ac:dyDescent="0.3">
      <c r="B286" s="70"/>
    </row>
    <row r="287" spans="2:2" x14ac:dyDescent="0.3">
      <c r="B287" s="70"/>
    </row>
    <row r="288" spans="2:2" x14ac:dyDescent="0.3">
      <c r="B288" s="70"/>
    </row>
    <row r="289" spans="2:2" x14ac:dyDescent="0.3">
      <c r="B289" s="70"/>
    </row>
    <row r="290" spans="2:2" x14ac:dyDescent="0.3">
      <c r="B290" s="70"/>
    </row>
    <row r="291" spans="2:2" x14ac:dyDescent="0.3">
      <c r="B291" s="70"/>
    </row>
    <row r="292" spans="2:2" x14ac:dyDescent="0.3">
      <c r="B292" s="70"/>
    </row>
    <row r="293" spans="2:2" x14ac:dyDescent="0.3">
      <c r="B293" s="70"/>
    </row>
    <row r="294" spans="2:2" x14ac:dyDescent="0.3">
      <c r="B294" s="70"/>
    </row>
    <row r="295" spans="2:2" x14ac:dyDescent="0.3">
      <c r="B295" s="70"/>
    </row>
    <row r="296" spans="2:2" x14ac:dyDescent="0.3">
      <c r="B296" s="70"/>
    </row>
    <row r="297" spans="2:2" x14ac:dyDescent="0.3">
      <c r="B297" s="70"/>
    </row>
    <row r="298" spans="2:2" x14ac:dyDescent="0.3">
      <c r="B298" s="70"/>
    </row>
    <row r="299" spans="2:2" x14ac:dyDescent="0.3">
      <c r="B299" s="70"/>
    </row>
    <row r="300" spans="2:2" x14ac:dyDescent="0.3">
      <c r="B300" s="70"/>
    </row>
    <row r="301" spans="2:2" x14ac:dyDescent="0.3">
      <c r="B301" s="70"/>
    </row>
    <row r="302" spans="2:2" x14ac:dyDescent="0.3">
      <c r="B302" s="70"/>
    </row>
    <row r="303" spans="2:2" x14ac:dyDescent="0.3">
      <c r="B303" s="70"/>
    </row>
    <row r="304" spans="2:2" x14ac:dyDescent="0.3">
      <c r="B304" s="70"/>
    </row>
    <row r="305" spans="2:2" x14ac:dyDescent="0.3">
      <c r="B305" s="70"/>
    </row>
    <row r="306" spans="2:2" x14ac:dyDescent="0.3">
      <c r="B306" s="70"/>
    </row>
    <row r="307" spans="2:2" x14ac:dyDescent="0.3">
      <c r="B307" s="70"/>
    </row>
    <row r="308" spans="2:2" x14ac:dyDescent="0.3">
      <c r="B308" s="70"/>
    </row>
    <row r="309" spans="2:2" x14ac:dyDescent="0.3">
      <c r="B309" s="70"/>
    </row>
    <row r="310" spans="2:2" x14ac:dyDescent="0.3">
      <c r="B310" s="70"/>
    </row>
    <row r="311" spans="2:2" x14ac:dyDescent="0.3">
      <c r="B311" s="70"/>
    </row>
    <row r="312" spans="2:2" x14ac:dyDescent="0.3">
      <c r="B312" s="70"/>
    </row>
    <row r="313" spans="2:2" x14ac:dyDescent="0.3">
      <c r="B313" s="70"/>
    </row>
    <row r="314" spans="2:2" x14ac:dyDescent="0.3">
      <c r="B314" s="70"/>
    </row>
    <row r="315" spans="2:2" x14ac:dyDescent="0.3">
      <c r="B315" s="70"/>
    </row>
    <row r="316" spans="2:2" x14ac:dyDescent="0.3">
      <c r="B316" s="70"/>
    </row>
    <row r="317" spans="2:2" x14ac:dyDescent="0.3">
      <c r="B317" s="70"/>
    </row>
    <row r="318" spans="2:2" x14ac:dyDescent="0.3">
      <c r="B318" s="70"/>
    </row>
    <row r="319" spans="2:2" x14ac:dyDescent="0.3">
      <c r="B319" s="70"/>
    </row>
    <row r="320" spans="2:2" x14ac:dyDescent="0.3">
      <c r="B320" s="70"/>
    </row>
    <row r="321" spans="2:2" x14ac:dyDescent="0.3">
      <c r="B321" s="70"/>
    </row>
    <row r="322" spans="2:2" x14ac:dyDescent="0.3">
      <c r="B322" s="70"/>
    </row>
    <row r="323" spans="2:2" x14ac:dyDescent="0.3">
      <c r="B323" s="70"/>
    </row>
    <row r="324" spans="2:2" x14ac:dyDescent="0.3">
      <c r="B324" s="70"/>
    </row>
    <row r="325" spans="2:2" x14ac:dyDescent="0.3">
      <c r="B325" s="70"/>
    </row>
    <row r="326" spans="2:2" x14ac:dyDescent="0.3">
      <c r="B326" s="70"/>
    </row>
    <row r="327" spans="2:2" x14ac:dyDescent="0.3">
      <c r="B327" s="70"/>
    </row>
    <row r="328" spans="2:2" x14ac:dyDescent="0.3">
      <c r="B328" s="70"/>
    </row>
    <row r="329" spans="2:2" x14ac:dyDescent="0.3">
      <c r="B329" s="70"/>
    </row>
    <row r="330" spans="2:2" x14ac:dyDescent="0.3">
      <c r="B330" s="70"/>
    </row>
    <row r="331" spans="2:2" x14ac:dyDescent="0.3">
      <c r="B331" s="70"/>
    </row>
    <row r="332" spans="2:2" x14ac:dyDescent="0.3">
      <c r="B332" s="70"/>
    </row>
    <row r="333" spans="2:2" x14ac:dyDescent="0.3">
      <c r="B333" s="70"/>
    </row>
    <row r="334" spans="2:2" x14ac:dyDescent="0.3">
      <c r="B334" s="70"/>
    </row>
    <row r="335" spans="2:2" x14ac:dyDescent="0.3">
      <c r="B335" s="70"/>
    </row>
    <row r="336" spans="2:2" x14ac:dyDescent="0.3">
      <c r="B336" s="70"/>
    </row>
    <row r="337" spans="2:2" x14ac:dyDescent="0.3">
      <c r="B337" s="70"/>
    </row>
    <row r="338" spans="2:2" x14ac:dyDescent="0.3">
      <c r="B338" s="70"/>
    </row>
    <row r="339" spans="2:2" x14ac:dyDescent="0.3">
      <c r="B339" s="70"/>
    </row>
    <row r="340" spans="2:2" x14ac:dyDescent="0.3">
      <c r="B340" s="70"/>
    </row>
    <row r="341" spans="2:2" x14ac:dyDescent="0.3">
      <c r="B341" s="70"/>
    </row>
    <row r="342" spans="2:2" x14ac:dyDescent="0.3">
      <c r="B342" s="70"/>
    </row>
    <row r="343" spans="2:2" x14ac:dyDescent="0.3">
      <c r="B343" s="70"/>
    </row>
    <row r="344" spans="2:2" x14ac:dyDescent="0.3">
      <c r="B344" s="70"/>
    </row>
    <row r="345" spans="2:2" x14ac:dyDescent="0.3">
      <c r="B345" s="70"/>
    </row>
    <row r="346" spans="2:2" x14ac:dyDescent="0.3">
      <c r="B346" s="70"/>
    </row>
    <row r="347" spans="2:2" x14ac:dyDescent="0.3">
      <c r="B347" s="70"/>
    </row>
    <row r="348" spans="2:2" x14ac:dyDescent="0.3">
      <c r="B348" s="70"/>
    </row>
    <row r="349" spans="2:2" x14ac:dyDescent="0.3">
      <c r="B349" s="70"/>
    </row>
    <row r="350" spans="2:2" x14ac:dyDescent="0.3">
      <c r="B350" s="70"/>
    </row>
    <row r="351" spans="2:2" x14ac:dyDescent="0.3">
      <c r="B351" s="70"/>
    </row>
    <row r="352" spans="2:2" x14ac:dyDescent="0.3">
      <c r="B352" s="70"/>
    </row>
    <row r="353" spans="2:2" x14ac:dyDescent="0.3">
      <c r="B353" s="70"/>
    </row>
    <row r="354" spans="2:2" x14ac:dyDescent="0.3">
      <c r="B354" s="70"/>
    </row>
    <row r="355" spans="2:2" x14ac:dyDescent="0.3">
      <c r="B355" s="70"/>
    </row>
    <row r="356" spans="2:2" x14ac:dyDescent="0.3">
      <c r="B356" s="70"/>
    </row>
    <row r="357" spans="2:2" x14ac:dyDescent="0.3">
      <c r="B357" s="70"/>
    </row>
    <row r="358" spans="2:2" x14ac:dyDescent="0.3">
      <c r="B358" s="70"/>
    </row>
    <row r="359" spans="2:2" x14ac:dyDescent="0.3">
      <c r="B359" s="70"/>
    </row>
    <row r="360" spans="2:2" x14ac:dyDescent="0.3">
      <c r="B360" s="70"/>
    </row>
    <row r="361" spans="2:2" x14ac:dyDescent="0.3">
      <c r="B361" s="70"/>
    </row>
    <row r="362" spans="2:2" x14ac:dyDescent="0.3">
      <c r="B362" s="70"/>
    </row>
    <row r="363" spans="2:2" x14ac:dyDescent="0.3">
      <c r="B363" s="70"/>
    </row>
    <row r="364" spans="2:2" x14ac:dyDescent="0.3">
      <c r="B364" s="70"/>
    </row>
    <row r="365" spans="2:2" x14ac:dyDescent="0.3">
      <c r="B365" s="70"/>
    </row>
    <row r="366" spans="2:2" x14ac:dyDescent="0.3">
      <c r="B366" s="70"/>
    </row>
    <row r="367" spans="2:2" x14ac:dyDescent="0.3">
      <c r="B367" s="70"/>
    </row>
    <row r="368" spans="2:2" x14ac:dyDescent="0.3">
      <c r="B368" s="70"/>
    </row>
    <row r="369" spans="2:2" x14ac:dyDescent="0.3">
      <c r="B369" s="70"/>
    </row>
    <row r="370" spans="2:2" x14ac:dyDescent="0.3">
      <c r="B370" s="70"/>
    </row>
    <row r="371" spans="2:2" x14ac:dyDescent="0.3">
      <c r="B371" s="70"/>
    </row>
    <row r="372" spans="2:2" x14ac:dyDescent="0.3">
      <c r="B372" s="70"/>
    </row>
    <row r="373" spans="2:2" x14ac:dyDescent="0.3">
      <c r="B373" s="70"/>
    </row>
    <row r="374" spans="2:2" x14ac:dyDescent="0.3">
      <c r="B374" s="70"/>
    </row>
    <row r="375" spans="2:2" x14ac:dyDescent="0.3">
      <c r="B375" s="70"/>
    </row>
    <row r="376" spans="2:2" x14ac:dyDescent="0.3">
      <c r="B376" s="70"/>
    </row>
    <row r="377" spans="2:2" x14ac:dyDescent="0.3">
      <c r="B377" s="70"/>
    </row>
    <row r="378" spans="2:2" x14ac:dyDescent="0.3">
      <c r="B378" s="70"/>
    </row>
    <row r="379" spans="2:2" x14ac:dyDescent="0.3">
      <c r="B379" s="70"/>
    </row>
    <row r="380" spans="2:2" x14ac:dyDescent="0.3">
      <c r="B380" s="70"/>
    </row>
    <row r="381" spans="2:2" x14ac:dyDescent="0.3">
      <c r="B381" s="70"/>
    </row>
    <row r="382" spans="2:2" x14ac:dyDescent="0.3">
      <c r="B382" s="70"/>
    </row>
    <row r="383" spans="2:2" x14ac:dyDescent="0.3">
      <c r="B383" s="70"/>
    </row>
    <row r="384" spans="2:2" x14ac:dyDescent="0.3">
      <c r="B384" s="70"/>
    </row>
    <row r="385" spans="2:2" x14ac:dyDescent="0.3">
      <c r="B385" s="70"/>
    </row>
    <row r="386" spans="2:2" x14ac:dyDescent="0.3">
      <c r="B386" s="70"/>
    </row>
    <row r="387" spans="2:2" x14ac:dyDescent="0.3">
      <c r="B387" s="70"/>
    </row>
    <row r="388" spans="2:2" x14ac:dyDescent="0.3">
      <c r="B388" s="70"/>
    </row>
    <row r="389" spans="2:2" x14ac:dyDescent="0.3">
      <c r="B389" s="70"/>
    </row>
    <row r="390" spans="2:2" x14ac:dyDescent="0.3">
      <c r="B390" s="70"/>
    </row>
    <row r="391" spans="2:2" x14ac:dyDescent="0.3">
      <c r="B391" s="70"/>
    </row>
    <row r="392" spans="2:2" x14ac:dyDescent="0.3">
      <c r="B392" s="70"/>
    </row>
    <row r="393" spans="2:2" x14ac:dyDescent="0.3">
      <c r="B393" s="70"/>
    </row>
    <row r="394" spans="2:2" x14ac:dyDescent="0.3">
      <c r="B394" s="70"/>
    </row>
    <row r="395" spans="2:2" x14ac:dyDescent="0.3">
      <c r="B395" s="70"/>
    </row>
    <row r="396" spans="2:2" x14ac:dyDescent="0.3">
      <c r="B396" s="70"/>
    </row>
    <row r="397" spans="2:2" x14ac:dyDescent="0.3">
      <c r="B397" s="70"/>
    </row>
    <row r="398" spans="2:2" x14ac:dyDescent="0.3">
      <c r="B398" s="70"/>
    </row>
    <row r="399" spans="2:2" x14ac:dyDescent="0.3">
      <c r="B399" s="70"/>
    </row>
    <row r="400" spans="2:2" x14ac:dyDescent="0.3">
      <c r="B400" s="70"/>
    </row>
    <row r="401" spans="2:2" x14ac:dyDescent="0.3">
      <c r="B401" s="70"/>
    </row>
    <row r="402" spans="2:2" x14ac:dyDescent="0.3">
      <c r="B402" s="70"/>
    </row>
    <row r="403" spans="2:2" x14ac:dyDescent="0.3">
      <c r="B403" s="70"/>
    </row>
    <row r="404" spans="2:2" x14ac:dyDescent="0.3">
      <c r="B404" s="70"/>
    </row>
    <row r="405" spans="2:2" x14ac:dyDescent="0.3">
      <c r="B405" s="70"/>
    </row>
    <row r="406" spans="2:2" x14ac:dyDescent="0.3">
      <c r="B406" s="70"/>
    </row>
    <row r="407" spans="2:2" x14ac:dyDescent="0.3">
      <c r="B407" s="70"/>
    </row>
    <row r="408" spans="2:2" x14ac:dyDescent="0.3">
      <c r="B408" s="70"/>
    </row>
    <row r="409" spans="2:2" x14ac:dyDescent="0.3">
      <c r="B409" s="70"/>
    </row>
    <row r="410" spans="2:2" x14ac:dyDescent="0.3">
      <c r="B410" s="70"/>
    </row>
    <row r="411" spans="2:2" x14ac:dyDescent="0.3">
      <c r="B411" s="70"/>
    </row>
    <row r="412" spans="2:2" x14ac:dyDescent="0.3">
      <c r="B412" s="70"/>
    </row>
    <row r="413" spans="2:2" x14ac:dyDescent="0.3">
      <c r="B413" s="70"/>
    </row>
    <row r="414" spans="2:2" x14ac:dyDescent="0.3">
      <c r="B414" s="70"/>
    </row>
    <row r="415" spans="2:2" x14ac:dyDescent="0.3">
      <c r="B415" s="70"/>
    </row>
    <row r="416" spans="2:2" x14ac:dyDescent="0.3">
      <c r="B416" s="70"/>
    </row>
    <row r="417" spans="2:2" x14ac:dyDescent="0.3">
      <c r="B417" s="70"/>
    </row>
    <row r="418" spans="2:2" x14ac:dyDescent="0.3">
      <c r="B418" s="70"/>
    </row>
    <row r="419" spans="2:2" x14ac:dyDescent="0.3">
      <c r="B419" s="70"/>
    </row>
    <row r="420" spans="2:2" x14ac:dyDescent="0.3">
      <c r="B420" s="70"/>
    </row>
    <row r="421" spans="2:2" x14ac:dyDescent="0.3">
      <c r="B421" s="70"/>
    </row>
    <row r="422" spans="2:2" x14ac:dyDescent="0.3">
      <c r="B422" s="70"/>
    </row>
    <row r="423" spans="2:2" x14ac:dyDescent="0.3">
      <c r="B423" s="70"/>
    </row>
    <row r="424" spans="2:2" x14ac:dyDescent="0.3">
      <c r="B424" s="70"/>
    </row>
    <row r="425" spans="2:2" x14ac:dyDescent="0.3">
      <c r="B425" s="70"/>
    </row>
    <row r="426" spans="2:2" x14ac:dyDescent="0.3">
      <c r="B426" s="70"/>
    </row>
    <row r="427" spans="2:2" x14ac:dyDescent="0.3">
      <c r="B427" s="70"/>
    </row>
  </sheetData>
  <mergeCells count="115">
    <mergeCell ref="F186:G186"/>
    <mergeCell ref="F187:G187"/>
    <mergeCell ref="C170:D170"/>
    <mergeCell ref="C171:D171"/>
    <mergeCell ref="C172:D172"/>
    <mergeCell ref="C173:D173"/>
    <mergeCell ref="C174:D174"/>
    <mergeCell ref="C175:D175"/>
    <mergeCell ref="C141:D141"/>
    <mergeCell ref="C142:D142"/>
    <mergeCell ref="B167:B169"/>
    <mergeCell ref="C167:D169"/>
    <mergeCell ref="E167:E169"/>
    <mergeCell ref="F167:G167"/>
    <mergeCell ref="G168:G169"/>
    <mergeCell ref="C108:D108"/>
    <mergeCell ref="C109:D109"/>
    <mergeCell ref="B138:B140"/>
    <mergeCell ref="C138:D140"/>
    <mergeCell ref="E138:E140"/>
    <mergeCell ref="F138:G138"/>
    <mergeCell ref="G139:G140"/>
    <mergeCell ref="B104:B106"/>
    <mergeCell ref="C104:D106"/>
    <mergeCell ref="E104:E106"/>
    <mergeCell ref="F104:G104"/>
    <mergeCell ref="G105:G106"/>
    <mergeCell ref="C107:D107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66:D66"/>
    <mergeCell ref="B72:B74"/>
    <mergeCell ref="C72:D74"/>
    <mergeCell ref="E72:E74"/>
    <mergeCell ref="F72:I72"/>
    <mergeCell ref="G73:I73"/>
    <mergeCell ref="G74:G75"/>
    <mergeCell ref="H74:H75"/>
    <mergeCell ref="C75:D75"/>
    <mergeCell ref="C45:D45"/>
    <mergeCell ref="C48:D48"/>
    <mergeCell ref="C49:D49"/>
    <mergeCell ref="C50:D50"/>
    <mergeCell ref="C51:D51"/>
    <mergeCell ref="C52:D52"/>
    <mergeCell ref="F40:I40"/>
    <mergeCell ref="G41:I41"/>
    <mergeCell ref="G42:G43"/>
    <mergeCell ref="H42:H43"/>
    <mergeCell ref="C43:D43"/>
    <mergeCell ref="C44:D44"/>
    <mergeCell ref="A37:A38"/>
    <mergeCell ref="B37:B38"/>
    <mergeCell ref="C37:D37"/>
    <mergeCell ref="E37:E38"/>
    <mergeCell ref="C38:D38"/>
    <mergeCell ref="B40:B42"/>
    <mergeCell ref="C40:D42"/>
    <mergeCell ref="E40:E42"/>
    <mergeCell ref="C31:D31"/>
    <mergeCell ref="C32:D32"/>
    <mergeCell ref="C33:D33"/>
    <mergeCell ref="C34:D34"/>
    <mergeCell ref="C35:D35"/>
    <mergeCell ref="C36:D36"/>
    <mergeCell ref="H26:H27"/>
    <mergeCell ref="I26:I27"/>
    <mergeCell ref="C27:D27"/>
    <mergeCell ref="C28:D28"/>
    <mergeCell ref="C29:D29"/>
    <mergeCell ref="C30:D30"/>
    <mergeCell ref="C25:D25"/>
    <mergeCell ref="A26:A27"/>
    <mergeCell ref="C26:D26"/>
    <mergeCell ref="E26:E27"/>
    <mergeCell ref="F26:F27"/>
    <mergeCell ref="G26:G27"/>
    <mergeCell ref="C20:D20"/>
    <mergeCell ref="C21:D21"/>
    <mergeCell ref="C22:D22"/>
    <mergeCell ref="E22:E24"/>
    <mergeCell ref="C23:D23"/>
    <mergeCell ref="C24:D24"/>
    <mergeCell ref="G12:I13"/>
    <mergeCell ref="G14:I14"/>
    <mergeCell ref="D15:F15"/>
    <mergeCell ref="B17:B19"/>
    <mergeCell ref="C17:D19"/>
    <mergeCell ref="E17:E19"/>
    <mergeCell ref="F17:I17"/>
    <mergeCell ref="G18:I18"/>
    <mergeCell ref="G19:G20"/>
    <mergeCell ref="H19:H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workbookViewId="0">
      <selection activeCell="I27" sqref="I27"/>
    </sheetView>
  </sheetViews>
  <sheetFormatPr defaultColWidth="9.109375" defaultRowHeight="14.4" x14ac:dyDescent="0.3"/>
  <cols>
    <col min="1" max="1" width="6.44140625" customWidth="1"/>
    <col min="2" max="2" width="9" customWidth="1"/>
    <col min="3" max="3" width="10.33203125" customWidth="1"/>
    <col min="4" max="4" width="28.88671875" customWidth="1"/>
    <col min="5" max="5" width="7.88671875" customWidth="1"/>
    <col min="6" max="6" width="15" customWidth="1"/>
    <col min="7" max="7" width="15.6640625" customWidth="1"/>
  </cols>
  <sheetData>
    <row r="1" spans="1:7" x14ac:dyDescent="0.3">
      <c r="A1" s="109"/>
    </row>
    <row r="10" spans="1:7" ht="16.5" customHeight="1" x14ac:dyDescent="0.3"/>
    <row r="11" spans="1:7" ht="15" customHeight="1" x14ac:dyDescent="0.3">
      <c r="A11" s="110" t="s">
        <v>0</v>
      </c>
      <c r="D11" s="111" t="str">
        <f>'[1]БС принт'!D12</f>
        <v>ЈЗУ УК за гастроентерохепатологија</v>
      </c>
      <c r="E11" s="111"/>
      <c r="F11" s="111"/>
      <c r="G11" s="111"/>
    </row>
    <row r="12" spans="1:7" ht="15" customHeight="1" x14ac:dyDescent="0.3">
      <c r="A12" t="s">
        <v>2</v>
      </c>
      <c r="D12" s="112" t="str">
        <f>'[1]БС принт'!D13</f>
        <v>Мајка Тереза 17</v>
      </c>
      <c r="E12" s="112"/>
      <c r="F12" s="112"/>
      <c r="G12" s="112"/>
    </row>
    <row r="13" spans="1:7" ht="15" customHeight="1" x14ac:dyDescent="0.3">
      <c r="A13" t="s">
        <v>208</v>
      </c>
      <c r="D13" s="112" t="str">
        <f>'[1]БС принт'!D14</f>
        <v>4030007645733</v>
      </c>
      <c r="E13" s="112"/>
      <c r="F13" s="112"/>
      <c r="G13" s="112"/>
    </row>
    <row r="14" spans="1:7" x14ac:dyDescent="0.3">
      <c r="A14" s="113" t="s">
        <v>209</v>
      </c>
      <c r="B14" s="113"/>
      <c r="C14" s="113"/>
      <c r="D14" s="113"/>
      <c r="E14" s="113"/>
      <c r="F14" s="113"/>
      <c r="G14" s="113"/>
    </row>
    <row r="15" spans="1:7" ht="24" customHeight="1" x14ac:dyDescent="0.3">
      <c r="A15" s="114" t="s">
        <v>210</v>
      </c>
      <c r="B15" s="114"/>
      <c r="C15" s="114"/>
      <c r="D15" s="114"/>
      <c r="E15" s="114"/>
      <c r="F15" s="114"/>
      <c r="G15" s="114"/>
    </row>
    <row r="16" spans="1:7" ht="15.6" x14ac:dyDescent="0.3">
      <c r="A16" s="115" t="s">
        <v>211</v>
      </c>
      <c r="B16" s="115"/>
      <c r="C16" s="115"/>
      <c r="D16" s="115"/>
      <c r="E16" s="115"/>
      <c r="F16" s="115"/>
      <c r="G16" s="115"/>
    </row>
    <row r="17" spans="1:7" ht="18.75" customHeight="1" x14ac:dyDescent="0.3">
      <c r="A17" s="116" t="str">
        <f>[1]ПОДАТОЦИ!C16</f>
        <v>01.01.2025 - 31.12.2025</v>
      </c>
      <c r="B17" s="116"/>
      <c r="C17" s="116"/>
      <c r="D17" s="116"/>
      <c r="E17" s="116"/>
      <c r="F17" s="116"/>
      <c r="G17" s="116"/>
    </row>
    <row r="18" spans="1:7" x14ac:dyDescent="0.3">
      <c r="A18" s="117"/>
      <c r="B18" s="117"/>
      <c r="C18" s="117"/>
      <c r="D18" s="117"/>
      <c r="E18" s="117"/>
      <c r="F18" s="117"/>
      <c r="G18" s="118" t="s">
        <v>5</v>
      </c>
    </row>
    <row r="19" spans="1:7" ht="12.75" customHeight="1" x14ac:dyDescent="0.3">
      <c r="A19" s="119" t="s">
        <v>10</v>
      </c>
      <c r="B19" s="120" t="s">
        <v>212</v>
      </c>
      <c r="C19" s="121"/>
      <c r="D19" s="122"/>
      <c r="E19" s="123" t="s">
        <v>213</v>
      </c>
      <c r="F19" s="124" t="s">
        <v>214</v>
      </c>
      <c r="G19" s="125"/>
    </row>
    <row r="20" spans="1:7" s="131" customFormat="1" ht="13.5" customHeight="1" x14ac:dyDescent="0.2">
      <c r="A20" s="126" t="s">
        <v>215</v>
      </c>
      <c r="B20" s="127" t="s">
        <v>216</v>
      </c>
      <c r="C20" s="128" t="s">
        <v>7</v>
      </c>
      <c r="D20" s="129"/>
      <c r="E20" s="130"/>
      <c r="F20" s="119" t="s">
        <v>217</v>
      </c>
      <c r="G20" s="119" t="s">
        <v>218</v>
      </c>
    </row>
    <row r="21" spans="1:7" s="131" customFormat="1" ht="11.4" x14ac:dyDescent="0.2">
      <c r="A21" s="132"/>
      <c r="B21" s="133"/>
      <c r="C21" s="134"/>
      <c r="D21" s="135"/>
      <c r="E21" s="132"/>
      <c r="F21" s="132"/>
      <c r="G21" s="132"/>
    </row>
    <row r="22" spans="1:7" ht="11.25" customHeight="1" x14ac:dyDescent="0.3">
      <c r="A22" s="136">
        <v>1</v>
      </c>
      <c r="B22" s="136">
        <v>2</v>
      </c>
      <c r="C22" s="137">
        <v>3</v>
      </c>
      <c r="D22" s="138"/>
      <c r="E22" s="136">
        <v>4</v>
      </c>
      <c r="F22" s="136">
        <v>5</v>
      </c>
      <c r="G22" s="136">
        <v>6</v>
      </c>
    </row>
    <row r="23" spans="1:7" ht="15.75" customHeight="1" x14ac:dyDescent="0.3">
      <c r="A23" s="119"/>
      <c r="B23" s="119"/>
      <c r="C23" s="139" t="s">
        <v>219</v>
      </c>
      <c r="D23" s="140"/>
      <c r="E23" s="141"/>
      <c r="F23" s="142"/>
      <c r="G23" s="142"/>
    </row>
    <row r="24" spans="1:7" ht="15.75" customHeight="1" x14ac:dyDescent="0.3">
      <c r="A24" s="126"/>
      <c r="B24" s="126"/>
      <c r="C24" s="143" t="s">
        <v>220</v>
      </c>
      <c r="D24" s="144"/>
      <c r="E24" s="145"/>
      <c r="F24" s="146"/>
      <c r="G24" s="146"/>
    </row>
    <row r="25" spans="1:7" ht="15.75" customHeight="1" x14ac:dyDescent="0.3">
      <c r="A25" s="132"/>
      <c r="B25" s="132"/>
      <c r="C25" s="147" t="s">
        <v>221</v>
      </c>
      <c r="D25" s="148"/>
      <c r="E25" s="149" t="s">
        <v>222</v>
      </c>
      <c r="F25" s="150">
        <f>F27+F32+F41+F54+F61+F68+F76+F84</f>
        <v>200631252</v>
      </c>
      <c r="G25" s="150">
        <f>G27+G32+G41+G54+G61+G68+G76+G84</f>
        <v>186326718</v>
      </c>
    </row>
    <row r="26" spans="1:7" ht="17.25" customHeight="1" x14ac:dyDescent="0.3">
      <c r="A26" s="119"/>
      <c r="B26" s="119"/>
      <c r="C26" s="121" t="s">
        <v>223</v>
      </c>
      <c r="D26" s="122"/>
      <c r="E26" s="141"/>
      <c r="F26" s="142"/>
      <c r="G26" s="142"/>
    </row>
    <row r="27" spans="1:7" ht="17.25" customHeight="1" x14ac:dyDescent="0.3">
      <c r="A27" s="132"/>
      <c r="B27" s="132"/>
      <c r="C27" s="147" t="s">
        <v>224</v>
      </c>
      <c r="D27" s="148"/>
      <c r="E27" s="149" t="s">
        <v>225</v>
      </c>
      <c r="F27" s="150">
        <f>F28+F29+F30+F31</f>
        <v>83502681</v>
      </c>
      <c r="G27" s="150">
        <f>G28+G29+G30+G31</f>
        <v>91916195</v>
      </c>
    </row>
    <row r="28" spans="1:7" ht="18" customHeight="1" x14ac:dyDescent="0.3">
      <c r="A28" s="151">
        <v>1</v>
      </c>
      <c r="B28" s="151">
        <v>401</v>
      </c>
      <c r="C28" s="152" t="s">
        <v>226</v>
      </c>
      <c r="D28" s="153"/>
      <c r="E28" s="154" t="s">
        <v>227</v>
      </c>
      <c r="F28" s="155">
        <f>SUM([1]ЗАКЛИСТ!D167:D168)</f>
        <v>59412359</v>
      </c>
      <c r="G28" s="155">
        <f>SUM([1]ЗАКЛИСТ!C167:C168)</f>
        <v>66201903</v>
      </c>
    </row>
    <row r="29" spans="1:7" ht="18" customHeight="1" x14ac:dyDescent="0.3">
      <c r="A29" s="151">
        <v>2</v>
      </c>
      <c r="B29" s="151">
        <v>402</v>
      </c>
      <c r="C29" s="152" t="s">
        <v>228</v>
      </c>
      <c r="D29" s="153"/>
      <c r="E29" s="154" t="s">
        <v>229</v>
      </c>
      <c r="F29" s="155">
        <f>SUM([1]ЗАКЛИСТ!D169:D172)</f>
        <v>23057826</v>
      </c>
      <c r="G29" s="155">
        <f>SUM([1]ЗАКЛИСТ!C169:C172)</f>
        <v>25714292</v>
      </c>
    </row>
    <row r="30" spans="1:7" ht="18" customHeight="1" x14ac:dyDescent="0.3">
      <c r="A30" s="151">
        <v>3</v>
      </c>
      <c r="B30" s="151">
        <v>403</v>
      </c>
      <c r="C30" s="152" t="s">
        <v>230</v>
      </c>
      <c r="D30" s="153"/>
      <c r="E30" s="154" t="s">
        <v>231</v>
      </c>
      <c r="F30" s="155">
        <f>SUM([1]ЗАКЛИСТ!D173)</f>
        <v>0</v>
      </c>
      <c r="G30" s="155">
        <f>[1]ЗАКЛИСТ!C173</f>
        <v>0</v>
      </c>
    </row>
    <row r="31" spans="1:7" ht="18" customHeight="1" x14ac:dyDescent="0.3">
      <c r="A31" s="151">
        <v>4</v>
      </c>
      <c r="B31" s="151">
        <v>404</v>
      </c>
      <c r="C31" s="152" t="s">
        <v>232</v>
      </c>
      <c r="D31" s="153"/>
      <c r="E31" s="154" t="s">
        <v>233</v>
      </c>
      <c r="F31" s="155">
        <f>SUM([1]ЗАКЛИСТ!D174:D178)</f>
        <v>1032496</v>
      </c>
      <c r="G31" s="155">
        <f>SUM([1]ЗАКЛИСТ!C174:C178)</f>
        <v>0</v>
      </c>
    </row>
    <row r="32" spans="1:7" ht="13.5" customHeight="1" x14ac:dyDescent="0.3">
      <c r="A32" s="119"/>
      <c r="B32" s="119"/>
      <c r="C32" s="121" t="s">
        <v>234</v>
      </c>
      <c r="D32" s="122"/>
      <c r="E32" s="141"/>
      <c r="F32" s="156">
        <f>F34+F36+F38+F40</f>
        <v>0</v>
      </c>
      <c r="G32" s="156">
        <f>G34+G36+G38+G40</f>
        <v>0</v>
      </c>
    </row>
    <row r="33" spans="1:7" ht="13.5" customHeight="1" x14ac:dyDescent="0.3">
      <c r="A33" s="132"/>
      <c r="B33" s="132"/>
      <c r="C33" s="147" t="s">
        <v>235</v>
      </c>
      <c r="D33" s="148"/>
      <c r="E33" s="149" t="s">
        <v>236</v>
      </c>
      <c r="F33" s="157"/>
      <c r="G33" s="157"/>
    </row>
    <row r="34" spans="1:7" ht="13.5" customHeight="1" x14ac:dyDescent="0.3">
      <c r="A34" s="119">
        <v>5</v>
      </c>
      <c r="B34" s="119">
        <v>411</v>
      </c>
      <c r="C34" s="121" t="s">
        <v>237</v>
      </c>
      <c r="D34" s="122"/>
      <c r="E34" s="158"/>
      <c r="F34" s="156">
        <f>[1]ЗАКЛИСТ!D179</f>
        <v>0</v>
      </c>
      <c r="G34" s="156">
        <f>[1]ЗАКЛИСТ!C179</f>
        <v>0</v>
      </c>
    </row>
    <row r="35" spans="1:7" ht="13.5" customHeight="1" x14ac:dyDescent="0.3">
      <c r="A35" s="132"/>
      <c r="B35" s="132"/>
      <c r="C35" s="147" t="s">
        <v>238</v>
      </c>
      <c r="D35" s="148"/>
      <c r="E35" s="159" t="s">
        <v>239</v>
      </c>
      <c r="F35" s="157"/>
      <c r="G35" s="157"/>
    </row>
    <row r="36" spans="1:7" ht="13.5" customHeight="1" x14ac:dyDescent="0.3">
      <c r="A36" s="119">
        <v>6</v>
      </c>
      <c r="B36" s="119">
        <v>412</v>
      </c>
      <c r="C36" s="121" t="s">
        <v>240</v>
      </c>
      <c r="D36" s="122"/>
      <c r="E36" s="141"/>
      <c r="F36" s="156">
        <f>[1]ЗАКЛИСТ!D180</f>
        <v>0</v>
      </c>
      <c r="G36" s="156">
        <f>[1]ЗАКЛИСТ!C180</f>
        <v>0</v>
      </c>
    </row>
    <row r="37" spans="1:7" ht="13.5" customHeight="1" x14ac:dyDescent="0.3">
      <c r="A37" s="132"/>
      <c r="B37" s="132"/>
      <c r="C37" s="147" t="s">
        <v>241</v>
      </c>
      <c r="D37" s="148"/>
      <c r="E37" s="149" t="s">
        <v>242</v>
      </c>
      <c r="F37" s="157"/>
      <c r="G37" s="157"/>
    </row>
    <row r="38" spans="1:7" ht="12" customHeight="1" x14ac:dyDescent="0.3">
      <c r="A38" s="119">
        <v>7</v>
      </c>
      <c r="B38" s="119">
        <v>413</v>
      </c>
      <c r="C38" s="121" t="s">
        <v>243</v>
      </c>
      <c r="D38" s="122"/>
      <c r="E38" s="141"/>
      <c r="F38" s="156">
        <f>[1]ЗАКЛИСТ!D181</f>
        <v>0</v>
      </c>
      <c r="G38" s="156">
        <f>[1]ЗАКЛИСТ!C181</f>
        <v>0</v>
      </c>
    </row>
    <row r="39" spans="1:7" ht="12" customHeight="1" x14ac:dyDescent="0.3">
      <c r="A39" s="132"/>
      <c r="B39" s="132"/>
      <c r="C39" s="147" t="s">
        <v>244</v>
      </c>
      <c r="D39" s="148"/>
      <c r="E39" s="149" t="s">
        <v>245</v>
      </c>
      <c r="F39" s="157"/>
      <c r="G39" s="157"/>
    </row>
    <row r="40" spans="1:7" ht="18" customHeight="1" x14ac:dyDescent="0.3">
      <c r="A40" s="151">
        <v>8</v>
      </c>
      <c r="B40" s="151">
        <v>414</v>
      </c>
      <c r="C40" s="152" t="s">
        <v>246</v>
      </c>
      <c r="D40" s="153"/>
      <c r="E40" s="154" t="s">
        <v>247</v>
      </c>
      <c r="F40" s="155">
        <f>[1]ЗАКЛИСТ!D182</f>
        <v>0</v>
      </c>
      <c r="G40" s="155">
        <f>[1]ЗАКЛИСТ!C182</f>
        <v>0</v>
      </c>
    </row>
    <row r="41" spans="1:7" ht="20.25" customHeight="1" x14ac:dyDescent="0.3">
      <c r="A41" s="151"/>
      <c r="B41" s="151"/>
      <c r="C41" s="152" t="s">
        <v>248</v>
      </c>
      <c r="D41" s="153"/>
      <c r="E41" s="154" t="s">
        <v>249</v>
      </c>
      <c r="F41" s="155">
        <f>F42+F43+F49+F50+F51+F52+F53</f>
        <v>117051851</v>
      </c>
      <c r="G41" s="155">
        <f>G42+G43+G49+G50+G51+G52+G53</f>
        <v>94145841</v>
      </c>
    </row>
    <row r="42" spans="1:7" ht="18" customHeight="1" x14ac:dyDescent="0.3">
      <c r="A42" s="151">
        <v>9</v>
      </c>
      <c r="B42" s="151">
        <v>420</v>
      </c>
      <c r="C42" s="152" t="s">
        <v>250</v>
      </c>
      <c r="D42" s="153"/>
      <c r="E42" s="154" t="s">
        <v>251</v>
      </c>
      <c r="F42" s="155">
        <f>SUM([1]ЗАКЛИСТ!D183:D191)</f>
        <v>0</v>
      </c>
      <c r="G42" s="155">
        <f>SUM([1]ЗАКЛИСТ!C183:C191)</f>
        <v>0</v>
      </c>
    </row>
    <row r="43" spans="1:7" ht="13.5" customHeight="1" x14ac:dyDescent="0.3">
      <c r="A43" s="119">
        <v>10</v>
      </c>
      <c r="B43" s="119">
        <v>421</v>
      </c>
      <c r="C43" s="121" t="s">
        <v>252</v>
      </c>
      <c r="D43" s="122"/>
      <c r="E43" s="141"/>
      <c r="F43" s="156">
        <f>SUM([1]ЗАКЛИСТ!D192:D203)</f>
        <v>5557176</v>
      </c>
      <c r="G43" s="156">
        <f>SUM([1]ЗАКЛИСТ!C192:C203)</f>
        <v>612376</v>
      </c>
    </row>
    <row r="44" spans="1:7" ht="13.5" customHeight="1" x14ac:dyDescent="0.3">
      <c r="A44" s="132"/>
      <c r="B44" s="132"/>
      <c r="C44" s="147" t="s">
        <v>253</v>
      </c>
      <c r="D44" s="148"/>
      <c r="E44" s="149" t="s">
        <v>254</v>
      </c>
      <c r="F44" s="157"/>
      <c r="G44" s="157"/>
    </row>
    <row r="45" spans="1:7" ht="18" customHeight="1" x14ac:dyDescent="0.3">
      <c r="A45" s="119" t="s">
        <v>10</v>
      </c>
      <c r="B45" s="120" t="s">
        <v>212</v>
      </c>
      <c r="C45" s="121"/>
      <c r="D45" s="122"/>
      <c r="E45" s="123" t="s">
        <v>213</v>
      </c>
      <c r="F45" s="124" t="s">
        <v>214</v>
      </c>
      <c r="G45" s="125"/>
    </row>
    <row r="46" spans="1:7" ht="18" customHeight="1" x14ac:dyDescent="0.3">
      <c r="A46" s="126" t="s">
        <v>215</v>
      </c>
      <c r="B46" s="127" t="s">
        <v>216</v>
      </c>
      <c r="C46" s="128" t="s">
        <v>7</v>
      </c>
      <c r="D46" s="129"/>
      <c r="E46" s="130"/>
      <c r="F46" s="119" t="s">
        <v>217</v>
      </c>
      <c r="G46" s="119" t="s">
        <v>218</v>
      </c>
    </row>
    <row r="47" spans="1:7" ht="18" customHeight="1" x14ac:dyDescent="0.3">
      <c r="A47" s="132"/>
      <c r="B47" s="133"/>
      <c r="C47" s="160"/>
      <c r="D47" s="161"/>
      <c r="E47" s="132"/>
      <c r="F47" s="132"/>
      <c r="G47" s="132"/>
    </row>
    <row r="48" spans="1:7" ht="18" customHeight="1" x14ac:dyDescent="0.3">
      <c r="A48" s="136">
        <v>1</v>
      </c>
      <c r="B48" s="136">
        <v>2</v>
      </c>
      <c r="C48" s="137">
        <v>3</v>
      </c>
      <c r="D48" s="138"/>
      <c r="E48" s="136">
        <v>4</v>
      </c>
      <c r="F48" s="136">
        <v>5</v>
      </c>
      <c r="G48" s="136">
        <v>6</v>
      </c>
    </row>
    <row r="49" spans="1:7" ht="18" customHeight="1" x14ac:dyDescent="0.3">
      <c r="A49" s="151">
        <v>11</v>
      </c>
      <c r="B49" s="151">
        <v>423</v>
      </c>
      <c r="C49" s="152" t="s">
        <v>255</v>
      </c>
      <c r="D49" s="153"/>
      <c r="E49" s="154" t="s">
        <v>256</v>
      </c>
      <c r="F49" s="155">
        <f>SUM([1]ЗАКЛИСТ!D204:D216)</f>
        <v>79196280</v>
      </c>
      <c r="G49" s="155">
        <f>SUM([1]ЗАКЛИСТ!C204:C216)</f>
        <v>72339465</v>
      </c>
    </row>
    <row r="50" spans="1:7" x14ac:dyDescent="0.3">
      <c r="A50" s="151">
        <v>12</v>
      </c>
      <c r="B50" s="151">
        <v>424</v>
      </c>
      <c r="C50" s="152" t="s">
        <v>257</v>
      </c>
      <c r="D50" s="153"/>
      <c r="E50" s="154" t="s">
        <v>258</v>
      </c>
      <c r="F50" s="155">
        <f>SUM([1]ЗАКЛИСТ!D217:D223)</f>
        <v>12182675</v>
      </c>
      <c r="G50" s="155">
        <f>SUM([1]ЗАКЛИСТ!C217:C223)</f>
        <v>5354428</v>
      </c>
    </row>
    <row r="51" spans="1:7" x14ac:dyDescent="0.3">
      <c r="A51" s="151">
        <v>13</v>
      </c>
      <c r="B51" s="151">
        <v>425</v>
      </c>
      <c r="C51" s="152" t="s">
        <v>259</v>
      </c>
      <c r="D51" s="153"/>
      <c r="E51" s="154" t="s">
        <v>260</v>
      </c>
      <c r="F51" s="155">
        <f>SUM([1]ЗАКЛИСТ!D224:D232)</f>
        <v>20004412</v>
      </c>
      <c r="G51" s="155">
        <f>SUM([1]ЗАКЛИСТ!C224:C232)</f>
        <v>15717321</v>
      </c>
    </row>
    <row r="52" spans="1:7" ht="12.75" customHeight="1" x14ac:dyDescent="0.3">
      <c r="A52" s="151">
        <v>14</v>
      </c>
      <c r="B52" s="151">
        <v>426</v>
      </c>
      <c r="C52" s="152" t="s">
        <v>261</v>
      </c>
      <c r="D52" s="153"/>
      <c r="E52" s="154" t="s">
        <v>262</v>
      </c>
      <c r="F52" s="155">
        <f>SUM([1]ЗАКЛИСТ!D233:D237)</f>
        <v>111308</v>
      </c>
      <c r="G52" s="155">
        <f>SUM([1]ЗАКЛИСТ!C233:C237)</f>
        <v>122251</v>
      </c>
    </row>
    <row r="53" spans="1:7" s="131" customFormat="1" ht="13.5" customHeight="1" x14ac:dyDescent="0.3">
      <c r="A53" s="151">
        <v>15</v>
      </c>
      <c r="B53" s="151">
        <v>427</v>
      </c>
      <c r="C53" s="152" t="s">
        <v>263</v>
      </c>
      <c r="D53" s="153"/>
      <c r="E53" s="154" t="s">
        <v>264</v>
      </c>
      <c r="F53" s="155">
        <f>[1]ЗАКЛИСТ!D238</f>
        <v>0</v>
      </c>
      <c r="G53" s="155">
        <f>[1]ЗАКЛИСТ!C238</f>
        <v>0</v>
      </c>
    </row>
    <row r="54" spans="1:7" ht="12.75" customHeight="1" x14ac:dyDescent="0.3">
      <c r="A54" s="119"/>
      <c r="B54" s="119"/>
      <c r="C54" s="121" t="s">
        <v>265</v>
      </c>
      <c r="D54" s="122"/>
      <c r="E54" s="141"/>
      <c r="F54" s="162">
        <f>F57+F58+F60</f>
        <v>0</v>
      </c>
      <c r="G54" s="162">
        <f>G57+G58+G60</f>
        <v>0</v>
      </c>
    </row>
    <row r="55" spans="1:7" ht="12.75" customHeight="1" x14ac:dyDescent="0.3">
      <c r="A55" s="126"/>
      <c r="B55" s="126"/>
      <c r="C55" s="163" t="s">
        <v>266</v>
      </c>
      <c r="D55" s="164"/>
      <c r="E55" s="145"/>
      <c r="F55" s="165"/>
      <c r="G55" s="165"/>
    </row>
    <row r="56" spans="1:7" ht="11.25" customHeight="1" x14ac:dyDescent="0.3">
      <c r="A56" s="132"/>
      <c r="B56" s="132"/>
      <c r="C56" s="147" t="s">
        <v>267</v>
      </c>
      <c r="D56" s="148"/>
      <c r="E56" s="149" t="s">
        <v>268</v>
      </c>
      <c r="F56" s="166"/>
      <c r="G56" s="166"/>
    </row>
    <row r="57" spans="1:7" ht="16.5" customHeight="1" x14ac:dyDescent="0.3">
      <c r="A57" s="151">
        <v>16</v>
      </c>
      <c r="B57" s="151">
        <v>431</v>
      </c>
      <c r="C57" s="152" t="s">
        <v>269</v>
      </c>
      <c r="D57" s="153"/>
      <c r="E57" s="154" t="s">
        <v>270</v>
      </c>
      <c r="F57" s="155">
        <f>[1]ЗАКЛИСТ!D239</f>
        <v>0</v>
      </c>
      <c r="G57" s="155">
        <f>[1]ЗАКЛИСТ!C239</f>
        <v>0</v>
      </c>
    </row>
    <row r="58" spans="1:7" ht="16.5" customHeight="1" x14ac:dyDescent="0.3">
      <c r="A58" s="151">
        <v>17</v>
      </c>
      <c r="B58" s="151">
        <v>432</v>
      </c>
      <c r="C58" s="152" t="s">
        <v>271</v>
      </c>
      <c r="D58" s="153"/>
      <c r="E58" s="154" t="s">
        <v>272</v>
      </c>
      <c r="F58" s="155">
        <f>[1]ЗАКЛИСТ!D240</f>
        <v>0</v>
      </c>
      <c r="G58" s="155">
        <f>[1]ЗАКЛИСТ!C240</f>
        <v>0</v>
      </c>
    </row>
    <row r="59" spans="1:7" ht="12.75" customHeight="1" x14ac:dyDescent="0.3">
      <c r="A59" s="119">
        <v>18</v>
      </c>
      <c r="B59" s="119">
        <v>433</v>
      </c>
      <c r="C59" s="121" t="s">
        <v>273</v>
      </c>
      <c r="D59" s="122"/>
      <c r="E59" s="141"/>
      <c r="F59" s="142"/>
      <c r="G59" s="142"/>
    </row>
    <row r="60" spans="1:7" x14ac:dyDescent="0.3">
      <c r="A60" s="132"/>
      <c r="B60" s="132"/>
      <c r="C60" s="147" t="s">
        <v>274</v>
      </c>
      <c r="D60" s="148"/>
      <c r="E60" s="149" t="s">
        <v>275</v>
      </c>
      <c r="F60" s="150">
        <f>[1]ЗАКЛИСТ!D241</f>
        <v>0</v>
      </c>
      <c r="G60" s="150">
        <f>[1]ЗАКЛИСТ!C241</f>
        <v>0</v>
      </c>
    </row>
    <row r="61" spans="1:7" ht="12.75" customHeight="1" x14ac:dyDescent="0.3">
      <c r="A61" s="119"/>
      <c r="B61" s="119"/>
      <c r="C61" s="121" t="s">
        <v>276</v>
      </c>
      <c r="D61" s="122"/>
      <c r="E61" s="141"/>
      <c r="F61" s="162">
        <f>F63+F64+F65+F67</f>
        <v>0</v>
      </c>
      <c r="G61" s="162">
        <f>G63+G64+G65+G67</f>
        <v>0</v>
      </c>
    </row>
    <row r="62" spans="1:7" ht="11.25" customHeight="1" x14ac:dyDescent="0.3">
      <c r="A62" s="132"/>
      <c r="B62" s="132"/>
      <c r="C62" s="147" t="s">
        <v>277</v>
      </c>
      <c r="D62" s="148"/>
      <c r="E62" s="149" t="s">
        <v>278</v>
      </c>
      <c r="F62" s="166"/>
      <c r="G62" s="166"/>
    </row>
    <row r="63" spans="1:7" ht="16.5" customHeight="1" x14ac:dyDescent="0.3">
      <c r="A63" s="151">
        <v>19</v>
      </c>
      <c r="B63" s="151">
        <v>441</v>
      </c>
      <c r="C63" s="152" t="s">
        <v>279</v>
      </c>
      <c r="D63" s="153"/>
      <c r="E63" s="154" t="s">
        <v>280</v>
      </c>
      <c r="F63" s="155">
        <f>[1]ЗАКЛИСТ!D242</f>
        <v>0</v>
      </c>
      <c r="G63" s="155">
        <f>[1]ЗАКЛИСТ!C242</f>
        <v>0</v>
      </c>
    </row>
    <row r="64" spans="1:7" ht="16.5" customHeight="1" x14ac:dyDescent="0.3">
      <c r="A64" s="151">
        <v>20</v>
      </c>
      <c r="B64" s="151">
        <v>442</v>
      </c>
      <c r="C64" s="152" t="s">
        <v>281</v>
      </c>
      <c r="D64" s="153"/>
      <c r="E64" s="154" t="s">
        <v>282</v>
      </c>
      <c r="F64" s="155">
        <f>[1]ЗАКЛИСТ!D243</f>
        <v>0</v>
      </c>
      <c r="G64" s="155">
        <f>[1]ЗАКЛИСТ!C243</f>
        <v>0</v>
      </c>
    </row>
    <row r="65" spans="1:7" ht="16.5" customHeight="1" x14ac:dyDescent="0.3">
      <c r="A65" s="151">
        <v>21</v>
      </c>
      <c r="B65" s="151">
        <v>443</v>
      </c>
      <c r="C65" s="152" t="s">
        <v>283</v>
      </c>
      <c r="D65" s="153"/>
      <c r="E65" s="154" t="s">
        <v>284</v>
      </c>
      <c r="F65" s="155">
        <f>[1]ЗАКЛИСТ!D244</f>
        <v>0</v>
      </c>
      <c r="G65" s="155">
        <f>[1]ЗАКЛИСТ!C244</f>
        <v>0</v>
      </c>
    </row>
    <row r="66" spans="1:7" ht="12.75" customHeight="1" x14ac:dyDescent="0.3">
      <c r="A66" s="119">
        <v>22</v>
      </c>
      <c r="B66" s="119">
        <v>444</v>
      </c>
      <c r="C66" s="121" t="s">
        <v>285</v>
      </c>
      <c r="D66" s="122"/>
      <c r="E66" s="141"/>
      <c r="F66" s="142"/>
      <c r="G66" s="142"/>
    </row>
    <row r="67" spans="1:7" ht="12.75" customHeight="1" x14ac:dyDescent="0.3">
      <c r="A67" s="132"/>
      <c r="B67" s="132"/>
      <c r="C67" s="147" t="s">
        <v>286</v>
      </c>
      <c r="D67" s="148"/>
      <c r="E67" s="149" t="s">
        <v>287</v>
      </c>
      <c r="F67" s="150">
        <f>[1]ЗАКЛИСТ!D245</f>
        <v>0</v>
      </c>
      <c r="G67" s="150">
        <f>[1]ЗАКЛИСТ!C245</f>
        <v>0</v>
      </c>
    </row>
    <row r="68" spans="1:7" ht="12.75" customHeight="1" x14ac:dyDescent="0.3">
      <c r="A68" s="119"/>
      <c r="B68" s="119"/>
      <c r="C68" s="121" t="s">
        <v>288</v>
      </c>
      <c r="D68" s="122"/>
      <c r="E68" s="141"/>
      <c r="F68" s="162">
        <f>F71+F73+F75</f>
        <v>0</v>
      </c>
      <c r="G68" s="162">
        <f>G71+G73+G75</f>
        <v>0</v>
      </c>
    </row>
    <row r="69" spans="1:7" ht="12.75" customHeight="1" x14ac:dyDescent="0.3">
      <c r="A69" s="132"/>
      <c r="B69" s="132"/>
      <c r="C69" s="147" t="s">
        <v>289</v>
      </c>
      <c r="D69" s="148"/>
      <c r="E69" s="149" t="s">
        <v>290</v>
      </c>
      <c r="F69" s="166"/>
      <c r="G69" s="166"/>
    </row>
    <row r="70" spans="1:7" ht="12.75" customHeight="1" x14ac:dyDescent="0.3">
      <c r="A70" s="119">
        <v>23</v>
      </c>
      <c r="B70" s="119">
        <v>451</v>
      </c>
      <c r="C70" s="121" t="s">
        <v>291</v>
      </c>
      <c r="D70" s="122"/>
      <c r="E70" s="141"/>
      <c r="F70" s="142"/>
      <c r="G70" s="142"/>
    </row>
    <row r="71" spans="1:7" ht="12.75" customHeight="1" x14ac:dyDescent="0.3">
      <c r="A71" s="132"/>
      <c r="B71" s="132"/>
      <c r="C71" s="147" t="s">
        <v>292</v>
      </c>
      <c r="D71" s="148"/>
      <c r="E71" s="149" t="s">
        <v>44</v>
      </c>
      <c r="F71" s="150">
        <f>[1]ЗАКЛИСТ!D246</f>
        <v>0</v>
      </c>
      <c r="G71" s="150">
        <f>[1]ЗАКЛИСТ!C246</f>
        <v>0</v>
      </c>
    </row>
    <row r="72" spans="1:7" ht="12.75" customHeight="1" x14ac:dyDescent="0.3">
      <c r="A72" s="119">
        <v>24</v>
      </c>
      <c r="B72" s="119">
        <v>452</v>
      </c>
      <c r="C72" s="121" t="s">
        <v>293</v>
      </c>
      <c r="D72" s="122"/>
      <c r="E72" s="141"/>
      <c r="F72" s="142"/>
      <c r="G72" s="142"/>
    </row>
    <row r="73" spans="1:7" ht="12.75" customHeight="1" x14ac:dyDescent="0.3">
      <c r="A73" s="132"/>
      <c r="B73" s="132"/>
      <c r="C73" s="147" t="s">
        <v>292</v>
      </c>
      <c r="D73" s="148"/>
      <c r="E73" s="149" t="s">
        <v>294</v>
      </c>
      <c r="F73" s="150">
        <f>[1]ЗАКЛИСТ!D247</f>
        <v>0</v>
      </c>
      <c r="G73" s="150">
        <f>[1]ЗАКЛИСТ!C247</f>
        <v>0</v>
      </c>
    </row>
    <row r="74" spans="1:7" ht="12.75" customHeight="1" x14ac:dyDescent="0.3">
      <c r="A74" s="119">
        <v>25</v>
      </c>
      <c r="B74" s="119">
        <v>453</v>
      </c>
      <c r="C74" s="121" t="s">
        <v>295</v>
      </c>
      <c r="D74" s="122"/>
      <c r="E74" s="141"/>
      <c r="F74" s="142"/>
      <c r="G74" s="142"/>
    </row>
    <row r="75" spans="1:7" ht="12.75" customHeight="1" x14ac:dyDescent="0.3">
      <c r="A75" s="132"/>
      <c r="B75" s="132"/>
      <c r="C75" s="147" t="s">
        <v>296</v>
      </c>
      <c r="D75" s="148"/>
      <c r="E75" s="149" t="s">
        <v>297</v>
      </c>
      <c r="F75" s="150">
        <f>[1]ЗАКЛИСТ!D248</f>
        <v>0</v>
      </c>
      <c r="G75" s="150">
        <f>[1]ЗАКЛИСТ!C248</f>
        <v>0</v>
      </c>
    </row>
    <row r="76" spans="1:7" ht="12.75" customHeight="1" x14ac:dyDescent="0.3">
      <c r="A76" s="119"/>
      <c r="B76" s="119"/>
      <c r="C76" s="121" t="s">
        <v>298</v>
      </c>
      <c r="D76" s="122"/>
      <c r="E76" s="141"/>
      <c r="F76" s="156">
        <f>F78+F79+F80+F81+F82+F83</f>
        <v>76720</v>
      </c>
      <c r="G76" s="156">
        <f>G78+G79+G80+G81+G82+G83</f>
        <v>264682</v>
      </c>
    </row>
    <row r="77" spans="1:7" ht="11.25" customHeight="1" x14ac:dyDescent="0.3">
      <c r="A77" s="132"/>
      <c r="B77" s="132"/>
      <c r="C77" s="147" t="s">
        <v>299</v>
      </c>
      <c r="D77" s="148"/>
      <c r="E77" s="149" t="s">
        <v>300</v>
      </c>
      <c r="F77" s="157"/>
      <c r="G77" s="157"/>
    </row>
    <row r="78" spans="1:7" ht="16.5" customHeight="1" x14ac:dyDescent="0.3">
      <c r="A78" s="132">
        <v>26</v>
      </c>
      <c r="B78" s="132">
        <v>461</v>
      </c>
      <c r="C78" s="152" t="s">
        <v>301</v>
      </c>
      <c r="D78" s="153"/>
      <c r="E78" s="149" t="s">
        <v>302</v>
      </c>
      <c r="F78" s="150">
        <f>[1]ЗАКЛИСТ!D249</f>
        <v>0</v>
      </c>
      <c r="G78" s="150">
        <f>[1]ЗАКЛИСТ!C249</f>
        <v>0</v>
      </c>
    </row>
    <row r="79" spans="1:7" ht="16.5" customHeight="1" x14ac:dyDescent="0.3">
      <c r="A79" s="151">
        <v>27</v>
      </c>
      <c r="B79" s="151">
        <v>462</v>
      </c>
      <c r="C79" s="152" t="s">
        <v>303</v>
      </c>
      <c r="D79" s="153"/>
      <c r="E79" s="154" t="s">
        <v>304</v>
      </c>
      <c r="F79" s="150">
        <f>[1]ЗАКЛИСТ!D250</f>
        <v>0</v>
      </c>
      <c r="G79" s="150">
        <f>[1]ЗАКЛИСТ!C250</f>
        <v>0</v>
      </c>
    </row>
    <row r="80" spans="1:7" ht="16.5" customHeight="1" x14ac:dyDescent="0.3">
      <c r="A80" s="151">
        <v>28</v>
      </c>
      <c r="B80" s="151">
        <v>463</v>
      </c>
      <c r="C80" s="152" t="s">
        <v>305</v>
      </c>
      <c r="D80" s="153"/>
      <c r="E80" s="154" t="s">
        <v>306</v>
      </c>
      <c r="F80" s="150">
        <f>[1]ЗАКЛИСТ!D251</f>
        <v>0</v>
      </c>
      <c r="G80" s="150">
        <f>[1]ЗАКЛИСТ!C251</f>
        <v>0</v>
      </c>
    </row>
    <row r="81" spans="1:7" ht="16.5" customHeight="1" x14ac:dyDescent="0.3">
      <c r="A81" s="151">
        <v>29</v>
      </c>
      <c r="B81" s="151">
        <v>464</v>
      </c>
      <c r="C81" s="152" t="s">
        <v>307</v>
      </c>
      <c r="D81" s="153"/>
      <c r="E81" s="154" t="s">
        <v>308</v>
      </c>
      <c r="F81" s="150">
        <f>[1]ЗАКЛИСТ!D252</f>
        <v>76720</v>
      </c>
      <c r="G81" s="150">
        <f>[1]ЗАКЛИСТ!C252</f>
        <v>264682</v>
      </c>
    </row>
    <row r="82" spans="1:7" ht="16.5" customHeight="1" x14ac:dyDescent="0.3">
      <c r="A82" s="151">
        <v>30</v>
      </c>
      <c r="B82" s="151">
        <v>465</v>
      </c>
      <c r="C82" s="152" t="s">
        <v>309</v>
      </c>
      <c r="D82" s="153"/>
      <c r="E82" s="154" t="s">
        <v>310</v>
      </c>
      <c r="F82" s="150">
        <f>[1]ЗАКЛИСТ!D253</f>
        <v>0</v>
      </c>
      <c r="G82" s="150">
        <f>[1]ЗАКЛИСТ!C253</f>
        <v>0</v>
      </c>
    </row>
    <row r="83" spans="1:7" ht="16.5" customHeight="1" x14ac:dyDescent="0.3">
      <c r="A83" s="151">
        <v>31</v>
      </c>
      <c r="B83" s="119">
        <v>466</v>
      </c>
      <c r="C83" s="152" t="s">
        <v>311</v>
      </c>
      <c r="D83" s="153"/>
      <c r="E83" s="154" t="s">
        <v>312</v>
      </c>
      <c r="F83" s="167">
        <f>[1]ЗАКЛИСТ!D254</f>
        <v>0</v>
      </c>
      <c r="G83" s="167">
        <f>[1]ЗАКЛИСТ!C254</f>
        <v>0</v>
      </c>
    </row>
    <row r="84" spans="1:7" ht="12.75" customHeight="1" x14ac:dyDescent="0.3">
      <c r="A84" s="119"/>
      <c r="B84" s="119"/>
      <c r="C84" s="121" t="s">
        <v>313</v>
      </c>
      <c r="D84" s="122"/>
      <c r="E84" s="141"/>
      <c r="F84" s="162">
        <f>F86+F88+F90+F92</f>
        <v>0</v>
      </c>
      <c r="G84" s="162">
        <f>G86+G88+G90+G92</f>
        <v>0</v>
      </c>
    </row>
    <row r="85" spans="1:7" ht="11.25" customHeight="1" x14ac:dyDescent="0.3">
      <c r="A85" s="132"/>
      <c r="B85" s="132"/>
      <c r="C85" s="147" t="s">
        <v>314</v>
      </c>
      <c r="D85" s="148"/>
      <c r="E85" s="149" t="s">
        <v>315</v>
      </c>
      <c r="F85" s="166"/>
      <c r="G85" s="166"/>
    </row>
    <row r="86" spans="1:7" ht="18" customHeight="1" x14ac:dyDescent="0.3">
      <c r="A86" s="151">
        <v>32</v>
      </c>
      <c r="B86" s="151">
        <v>471</v>
      </c>
      <c r="C86" s="152" t="s">
        <v>316</v>
      </c>
      <c r="D86" s="153"/>
      <c r="E86" s="154" t="s">
        <v>317</v>
      </c>
      <c r="F86" s="155">
        <f>[1]ЗАКЛИСТ!D255</f>
        <v>0</v>
      </c>
      <c r="G86" s="155">
        <f>[1]ЗАКЛИСТ!C255</f>
        <v>0</v>
      </c>
    </row>
    <row r="87" spans="1:7" ht="12.75" customHeight="1" x14ac:dyDescent="0.3">
      <c r="A87" s="119">
        <v>33</v>
      </c>
      <c r="B87" s="119">
        <v>472</v>
      </c>
      <c r="C87" s="121" t="s">
        <v>318</v>
      </c>
      <c r="D87" s="122"/>
      <c r="E87" s="141"/>
      <c r="F87" s="142"/>
      <c r="G87" s="142"/>
    </row>
    <row r="88" spans="1:7" ht="12.75" customHeight="1" x14ac:dyDescent="0.3">
      <c r="A88" s="132"/>
      <c r="B88" s="132"/>
      <c r="C88" s="147" t="s">
        <v>319</v>
      </c>
      <c r="D88" s="148"/>
      <c r="E88" s="149" t="s">
        <v>320</v>
      </c>
      <c r="F88" s="150">
        <f>[1]ЗАКЛИСТ!D256</f>
        <v>0</v>
      </c>
      <c r="G88" s="150">
        <f>[1]ЗАКЛИСТ!C256</f>
        <v>0</v>
      </c>
    </row>
    <row r="89" spans="1:7" ht="12.75" customHeight="1" x14ac:dyDescent="0.3">
      <c r="A89" s="119">
        <v>34</v>
      </c>
      <c r="B89" s="119">
        <v>473</v>
      </c>
      <c r="C89" s="121" t="s">
        <v>321</v>
      </c>
      <c r="D89" s="122"/>
      <c r="E89" s="141"/>
      <c r="F89" s="142"/>
      <c r="G89" s="142"/>
    </row>
    <row r="90" spans="1:7" ht="12.75" customHeight="1" x14ac:dyDescent="0.3">
      <c r="A90" s="132"/>
      <c r="B90" s="132"/>
      <c r="C90" s="147" t="s">
        <v>322</v>
      </c>
      <c r="D90" s="148"/>
      <c r="E90" s="149" t="s">
        <v>323</v>
      </c>
      <c r="F90" s="150">
        <f>[1]ЗАКЛИСТ!D257</f>
        <v>0</v>
      </c>
      <c r="G90" s="150">
        <f>[1]ЗАКЛИСТ!C257</f>
        <v>0</v>
      </c>
    </row>
    <row r="91" spans="1:7" ht="12.75" customHeight="1" x14ac:dyDescent="0.3">
      <c r="A91" s="119">
        <v>35</v>
      </c>
      <c r="B91" s="119">
        <v>474</v>
      </c>
      <c r="C91" s="121" t="s">
        <v>324</v>
      </c>
      <c r="D91" s="122"/>
      <c r="E91" s="141"/>
      <c r="F91" s="142"/>
      <c r="G91" s="142"/>
    </row>
    <row r="92" spans="1:7" ht="12.75" customHeight="1" x14ac:dyDescent="0.3">
      <c r="A92" s="132"/>
      <c r="B92" s="132"/>
      <c r="C92" s="147" t="s">
        <v>325</v>
      </c>
      <c r="D92" s="148"/>
      <c r="E92" s="149" t="s">
        <v>326</v>
      </c>
      <c r="F92" s="150">
        <f>[1]ЗАКЛИСТ!D258</f>
        <v>0</v>
      </c>
      <c r="G92" s="150">
        <f>[1]ЗАКЛИСТ!C258</f>
        <v>0</v>
      </c>
    </row>
    <row r="93" spans="1:7" ht="12.75" customHeight="1" x14ac:dyDescent="0.3">
      <c r="A93" s="119" t="s">
        <v>10</v>
      </c>
      <c r="B93" s="120" t="s">
        <v>212</v>
      </c>
      <c r="C93" s="121"/>
      <c r="D93" s="122"/>
      <c r="E93" s="123" t="s">
        <v>213</v>
      </c>
      <c r="F93" s="124" t="s">
        <v>214</v>
      </c>
      <c r="G93" s="125"/>
    </row>
    <row r="94" spans="1:7" ht="11.25" customHeight="1" x14ac:dyDescent="0.3">
      <c r="A94" s="126" t="s">
        <v>215</v>
      </c>
      <c r="B94" s="127" t="s">
        <v>216</v>
      </c>
      <c r="C94" s="128" t="s">
        <v>7</v>
      </c>
      <c r="D94" s="129"/>
      <c r="E94" s="130"/>
      <c r="F94" s="119" t="s">
        <v>217</v>
      </c>
      <c r="G94" s="119" t="s">
        <v>218</v>
      </c>
    </row>
    <row r="95" spans="1:7" ht="16.5" customHeight="1" x14ac:dyDescent="0.3">
      <c r="A95" s="132"/>
      <c r="B95" s="133"/>
      <c r="C95" s="160"/>
      <c r="D95" s="161"/>
      <c r="E95" s="132"/>
      <c r="F95" s="132"/>
      <c r="G95" s="132"/>
    </row>
    <row r="96" spans="1:7" ht="16.5" customHeight="1" x14ac:dyDescent="0.3">
      <c r="A96" s="136">
        <v>1</v>
      </c>
      <c r="B96" s="136">
        <v>2</v>
      </c>
      <c r="C96" s="137">
        <v>3</v>
      </c>
      <c r="D96" s="138"/>
      <c r="E96" s="136">
        <v>4</v>
      </c>
      <c r="F96" s="136">
        <v>5</v>
      </c>
      <c r="G96" s="136">
        <v>6</v>
      </c>
    </row>
    <row r="97" spans="1:7" ht="16.5" customHeight="1" x14ac:dyDescent="0.3">
      <c r="A97" s="119"/>
      <c r="B97" s="119"/>
      <c r="C97" s="139" t="s">
        <v>327</v>
      </c>
      <c r="D97" s="140"/>
      <c r="E97" s="141"/>
      <c r="F97" s="156">
        <f>F99+F100+F101+F102+F103+F104+F105+F107+F108+F110</f>
        <v>5474999</v>
      </c>
      <c r="G97" s="156">
        <f>G99+G100+G101+G102+G103+G104+G105+G107+G108+G110</f>
        <v>0</v>
      </c>
    </row>
    <row r="98" spans="1:7" ht="16.5" customHeight="1" x14ac:dyDescent="0.3">
      <c r="A98" s="132"/>
      <c r="B98" s="132"/>
      <c r="C98" s="147" t="s">
        <v>328</v>
      </c>
      <c r="D98" s="148"/>
      <c r="E98" s="149" t="s">
        <v>329</v>
      </c>
      <c r="F98" s="157"/>
      <c r="G98" s="157"/>
    </row>
    <row r="99" spans="1:7" ht="16.5" customHeight="1" x14ac:dyDescent="0.3">
      <c r="A99" s="151">
        <v>36</v>
      </c>
      <c r="B99" s="151">
        <v>480</v>
      </c>
      <c r="C99" s="152" t="s">
        <v>330</v>
      </c>
      <c r="D99" s="153"/>
      <c r="E99" s="154" t="s">
        <v>331</v>
      </c>
      <c r="F99" s="155">
        <f>[1]ЗАКЛИСТ!D259</f>
        <v>5415043</v>
      </c>
      <c r="G99" s="155">
        <f>[1]ЗАКЛИСТ!C259</f>
        <v>0</v>
      </c>
    </row>
    <row r="100" spans="1:7" ht="16.5" customHeight="1" x14ac:dyDescent="0.3">
      <c r="A100" s="151">
        <v>37</v>
      </c>
      <c r="B100" s="151">
        <v>481</v>
      </c>
      <c r="C100" s="152" t="s">
        <v>332</v>
      </c>
      <c r="D100" s="153"/>
      <c r="E100" s="154" t="s">
        <v>333</v>
      </c>
      <c r="F100" s="155">
        <f>[1]ЗАКЛИСТ!D260</f>
        <v>0</v>
      </c>
      <c r="G100" s="155">
        <f>[1]ЗАКЛИСТ!C260</f>
        <v>0</v>
      </c>
    </row>
    <row r="101" spans="1:7" ht="16.5" customHeight="1" x14ac:dyDescent="0.3">
      <c r="A101" s="151">
        <v>38</v>
      </c>
      <c r="B101" s="151">
        <v>482</v>
      </c>
      <c r="C101" s="152" t="s">
        <v>334</v>
      </c>
      <c r="D101" s="153"/>
      <c r="E101" s="154" t="s">
        <v>335</v>
      </c>
      <c r="F101" s="155">
        <f>[1]ЗАКЛИСТ!D261</f>
        <v>0</v>
      </c>
      <c r="G101" s="155">
        <f>[1]ЗАКЛИСТ!C261</f>
        <v>0</v>
      </c>
    </row>
    <row r="102" spans="1:7" ht="12.75" customHeight="1" x14ac:dyDescent="0.3">
      <c r="A102" s="151">
        <v>39</v>
      </c>
      <c r="B102" s="151">
        <v>483</v>
      </c>
      <c r="C102" s="152" t="s">
        <v>336</v>
      </c>
      <c r="D102" s="153"/>
      <c r="E102" s="154" t="s">
        <v>337</v>
      </c>
      <c r="F102" s="155">
        <f>[1]ЗАКЛИСТ!D262</f>
        <v>59956</v>
      </c>
      <c r="G102" s="155">
        <f>[1]ЗАКЛИСТ!C262</f>
        <v>0</v>
      </c>
    </row>
    <row r="103" spans="1:7" ht="12.75" customHeight="1" x14ac:dyDescent="0.3">
      <c r="A103" s="151">
        <v>40</v>
      </c>
      <c r="B103" s="151">
        <v>484</v>
      </c>
      <c r="C103" s="152" t="s">
        <v>338</v>
      </c>
      <c r="D103" s="153"/>
      <c r="E103" s="154" t="s">
        <v>339</v>
      </c>
      <c r="F103" s="155">
        <f>[1]ЗАКЛИСТ!D263</f>
        <v>0</v>
      </c>
      <c r="G103" s="155">
        <f>[1]ЗАКЛИСТ!C263</f>
        <v>0</v>
      </c>
    </row>
    <row r="104" spans="1:7" ht="17.25" customHeight="1" x14ac:dyDescent="0.3">
      <c r="A104" s="151">
        <v>41</v>
      </c>
      <c r="B104" s="151">
        <v>485</v>
      </c>
      <c r="C104" s="152" t="s">
        <v>340</v>
      </c>
      <c r="D104" s="153"/>
      <c r="E104" s="154" t="s">
        <v>341</v>
      </c>
      <c r="F104" s="155">
        <f>[1]ЗАКЛИСТ!D264</f>
        <v>0</v>
      </c>
      <c r="G104" s="155">
        <f>[1]ЗАКЛИСТ!C264</f>
        <v>0</v>
      </c>
    </row>
    <row r="105" spans="1:7" ht="12.75" customHeight="1" x14ac:dyDescent="0.3">
      <c r="A105" s="151">
        <v>42</v>
      </c>
      <c r="B105" s="151">
        <v>486</v>
      </c>
      <c r="C105" s="152" t="s">
        <v>342</v>
      </c>
      <c r="D105" s="153"/>
      <c r="E105" s="154" t="s">
        <v>343</v>
      </c>
      <c r="F105" s="155">
        <f>[1]ЗАКЛИСТ!D265</f>
        <v>0</v>
      </c>
      <c r="G105" s="155">
        <f>[1]ЗАКЛИСТ!C265</f>
        <v>0</v>
      </c>
    </row>
    <row r="106" spans="1:7" ht="12.75" customHeight="1" x14ac:dyDescent="0.3">
      <c r="A106" s="151">
        <v>43</v>
      </c>
      <c r="B106" s="119">
        <v>487</v>
      </c>
      <c r="C106" s="121" t="s">
        <v>344</v>
      </c>
      <c r="D106" s="122"/>
      <c r="E106" s="141"/>
      <c r="F106" s="142"/>
      <c r="G106" s="142"/>
    </row>
    <row r="107" spans="1:7" x14ac:dyDescent="0.3">
      <c r="A107" s="132"/>
      <c r="B107" s="132"/>
      <c r="C107" s="147" t="s">
        <v>345</v>
      </c>
      <c r="D107" s="148"/>
      <c r="E107" s="149" t="s">
        <v>346</v>
      </c>
      <c r="F107" s="150">
        <f>[1]ЗАКЛИСТ!D266</f>
        <v>0</v>
      </c>
      <c r="G107" s="150">
        <f>[1]ЗАКЛИСТ!C266</f>
        <v>0</v>
      </c>
    </row>
    <row r="108" spans="1:7" ht="12.75" customHeight="1" x14ac:dyDescent="0.3">
      <c r="A108" s="151">
        <v>44</v>
      </c>
      <c r="B108" s="151">
        <v>488</v>
      </c>
      <c r="C108" s="152" t="s">
        <v>347</v>
      </c>
      <c r="D108" s="153"/>
      <c r="E108" s="154" t="s">
        <v>348</v>
      </c>
      <c r="F108" s="155">
        <f>[1]ЗАКЛИСТ!D267</f>
        <v>0</v>
      </c>
      <c r="G108" s="155">
        <f>[1]ЗАКЛИСТ!C267</f>
        <v>0</v>
      </c>
    </row>
    <row r="109" spans="1:7" s="131" customFormat="1" ht="13.5" customHeight="1" x14ac:dyDescent="0.3">
      <c r="A109" s="119">
        <v>45</v>
      </c>
      <c r="B109" s="119">
        <v>489</v>
      </c>
      <c r="C109" s="121" t="s">
        <v>349</v>
      </c>
      <c r="D109" s="122"/>
      <c r="E109" s="141"/>
      <c r="F109" s="142"/>
      <c r="G109" s="142"/>
    </row>
    <row r="110" spans="1:7" s="131" customFormat="1" x14ac:dyDescent="0.3">
      <c r="A110" s="132"/>
      <c r="B110" s="132"/>
      <c r="C110" s="147" t="s">
        <v>350</v>
      </c>
      <c r="D110" s="148"/>
      <c r="E110" s="149" t="s">
        <v>351</v>
      </c>
      <c r="F110" s="150">
        <f>[1]ЗАКЛИСТ!D268</f>
        <v>0</v>
      </c>
      <c r="G110" s="150">
        <f>[1]ЗАКЛИСТ!C268</f>
        <v>0</v>
      </c>
    </row>
    <row r="111" spans="1:7" ht="11.25" customHeight="1" x14ac:dyDescent="0.3"/>
    <row r="112" spans="1:7" x14ac:dyDescent="0.3">
      <c r="A112" s="119"/>
      <c r="B112" s="119"/>
      <c r="C112" s="139" t="s">
        <v>352</v>
      </c>
      <c r="D112" s="140"/>
      <c r="E112" s="141"/>
      <c r="F112" s="156">
        <f>F115+F117+F119+F120+F121</f>
        <v>0</v>
      </c>
      <c r="G112" s="156">
        <f>G115+G117+G119+G120+G121</f>
        <v>0</v>
      </c>
    </row>
    <row r="113" spans="1:7" ht="11.25" customHeight="1" x14ac:dyDescent="0.3">
      <c r="A113" s="132"/>
      <c r="B113" s="132"/>
      <c r="C113" s="147" t="s">
        <v>353</v>
      </c>
      <c r="D113" s="148"/>
      <c r="E113" s="149" t="s">
        <v>354</v>
      </c>
      <c r="F113" s="166"/>
      <c r="G113" s="166"/>
    </row>
    <row r="114" spans="1:7" x14ac:dyDescent="0.3">
      <c r="A114" s="119">
        <v>46</v>
      </c>
      <c r="B114" s="119">
        <v>491</v>
      </c>
      <c r="C114" s="121" t="s">
        <v>355</v>
      </c>
      <c r="D114" s="122"/>
      <c r="E114" s="141"/>
      <c r="F114" s="142"/>
      <c r="G114" s="142"/>
    </row>
    <row r="115" spans="1:7" x14ac:dyDescent="0.3">
      <c r="A115" s="132"/>
      <c r="B115" s="132"/>
      <c r="C115" s="147" t="s">
        <v>292</v>
      </c>
      <c r="D115" s="148"/>
      <c r="E115" s="149" t="s">
        <v>356</v>
      </c>
      <c r="F115" s="150">
        <f>[1]ЗАКЛИСТ!D269</f>
        <v>0</v>
      </c>
      <c r="G115" s="150">
        <f>[1]ЗАКЛИСТ!C269</f>
        <v>0</v>
      </c>
    </row>
    <row r="116" spans="1:7" x14ac:dyDescent="0.3">
      <c r="A116" s="119">
        <v>47</v>
      </c>
      <c r="B116" s="119">
        <v>492</v>
      </c>
      <c r="C116" s="121" t="s">
        <v>357</v>
      </c>
      <c r="D116" s="122"/>
      <c r="E116" s="141"/>
      <c r="F116" s="142"/>
      <c r="G116" s="142"/>
    </row>
    <row r="117" spans="1:7" x14ac:dyDescent="0.3">
      <c r="A117" s="132"/>
      <c r="B117" s="132"/>
      <c r="C117" s="147" t="s">
        <v>358</v>
      </c>
      <c r="D117" s="148"/>
      <c r="E117" s="149" t="s">
        <v>359</v>
      </c>
      <c r="F117" s="150">
        <f>[1]ЗАКЛИСТ!D270</f>
        <v>0</v>
      </c>
      <c r="G117" s="150">
        <f>[1]ЗАКЛИСТ!C270</f>
        <v>0</v>
      </c>
    </row>
    <row r="118" spans="1:7" x14ac:dyDescent="0.3">
      <c r="A118" s="119">
        <v>48</v>
      </c>
      <c r="B118" s="119">
        <v>493</v>
      </c>
      <c r="C118" s="121" t="s">
        <v>360</v>
      </c>
      <c r="D118" s="122"/>
      <c r="E118" s="141"/>
      <c r="F118" s="142"/>
      <c r="G118" s="142"/>
    </row>
    <row r="119" spans="1:7" x14ac:dyDescent="0.3">
      <c r="A119" s="132"/>
      <c r="B119" s="132"/>
      <c r="C119" s="147" t="s">
        <v>361</v>
      </c>
      <c r="D119" s="148"/>
      <c r="E119" s="149" t="s">
        <v>362</v>
      </c>
      <c r="F119" s="150">
        <f>[1]ЗАКЛИСТ!D271</f>
        <v>0</v>
      </c>
      <c r="G119" s="150">
        <f>[1]ЗАКЛИСТ!C271</f>
        <v>0</v>
      </c>
    </row>
    <row r="120" spans="1:7" x14ac:dyDescent="0.3">
      <c r="A120" s="151">
        <v>49</v>
      </c>
      <c r="B120" s="151">
        <v>494</v>
      </c>
      <c r="C120" s="168" t="s">
        <v>363</v>
      </c>
      <c r="D120" s="168"/>
      <c r="E120" s="154" t="s">
        <v>364</v>
      </c>
      <c r="F120" s="155">
        <f>[1]ЗАКЛИСТ!D272</f>
        <v>0</v>
      </c>
      <c r="G120" s="155">
        <f>[1]ЗАКЛИСТ!C272</f>
        <v>0</v>
      </c>
    </row>
    <row r="121" spans="1:7" x14ac:dyDescent="0.3">
      <c r="A121" s="151">
        <v>50</v>
      </c>
      <c r="B121" s="151">
        <v>495</v>
      </c>
      <c r="C121" s="168" t="s">
        <v>365</v>
      </c>
      <c r="D121" s="168"/>
      <c r="E121" s="154" t="s">
        <v>366</v>
      </c>
      <c r="F121" s="155">
        <f>[1]ЗАКЛИСТ!D273</f>
        <v>0</v>
      </c>
      <c r="G121" s="155">
        <f>[1]ЗАКЛИСТ!C273</f>
        <v>0</v>
      </c>
    </row>
    <row r="122" spans="1:7" ht="14.25" customHeight="1" x14ac:dyDescent="0.3">
      <c r="A122" s="119"/>
      <c r="B122" s="119"/>
      <c r="C122" s="139" t="s">
        <v>367</v>
      </c>
      <c r="D122" s="140"/>
      <c r="E122" s="141"/>
      <c r="F122" s="156">
        <f>F25+F97+F112</f>
        <v>206106251</v>
      </c>
      <c r="G122" s="156">
        <f>G25+G97+G112</f>
        <v>186326718</v>
      </c>
    </row>
    <row r="123" spans="1:7" ht="11.25" customHeight="1" x14ac:dyDescent="0.3">
      <c r="A123" s="132"/>
      <c r="B123" s="132"/>
      <c r="C123" s="147" t="s">
        <v>368</v>
      </c>
      <c r="D123" s="148"/>
      <c r="E123" s="149" t="s">
        <v>369</v>
      </c>
      <c r="F123" s="157"/>
      <c r="G123" s="157"/>
    </row>
    <row r="124" spans="1:7" x14ac:dyDescent="0.3">
      <c r="A124" s="119"/>
      <c r="B124" s="119"/>
      <c r="C124" s="139" t="s">
        <v>370</v>
      </c>
      <c r="D124" s="140"/>
      <c r="E124" s="141"/>
      <c r="F124" s="156">
        <f>IF(F202-F122&gt;0,F202-F122,0)</f>
        <v>0</v>
      </c>
      <c r="G124" s="156">
        <f>IF(G202-G122&gt;0,G202-G122,0)</f>
        <v>0</v>
      </c>
    </row>
    <row r="125" spans="1:7" x14ac:dyDescent="0.3">
      <c r="A125" s="126"/>
      <c r="B125" s="126"/>
      <c r="C125" s="143" t="s">
        <v>371</v>
      </c>
      <c r="D125" s="144"/>
      <c r="E125" s="145"/>
      <c r="F125" s="169"/>
      <c r="G125" s="169"/>
    </row>
    <row r="126" spans="1:7" x14ac:dyDescent="0.3">
      <c r="A126" s="132"/>
      <c r="B126" s="132"/>
      <c r="C126" s="170" t="s">
        <v>372</v>
      </c>
      <c r="D126" s="148"/>
      <c r="E126" s="149" t="s">
        <v>373</v>
      </c>
      <c r="F126" s="157"/>
      <c r="G126" s="157"/>
    </row>
    <row r="127" spans="1:7" x14ac:dyDescent="0.3">
      <c r="A127" s="119">
        <v>51</v>
      </c>
      <c r="B127" s="119">
        <v>811</v>
      </c>
      <c r="C127" s="139" t="s">
        <v>374</v>
      </c>
      <c r="D127" s="140"/>
      <c r="E127" s="141"/>
      <c r="F127" s="156">
        <f>SUM([1]ЗАКЛИСТ!D344:D346)</f>
        <v>0</v>
      </c>
      <c r="G127" s="171">
        <f>SUM([1]ЗАКЛИСТ!C344:C346)</f>
        <v>0</v>
      </c>
    </row>
    <row r="128" spans="1:7" x14ac:dyDescent="0.3">
      <c r="A128" s="126"/>
      <c r="B128" s="126">
        <v>812</v>
      </c>
      <c r="C128" s="143" t="s">
        <v>375</v>
      </c>
      <c r="D128" s="144"/>
      <c r="E128" s="145"/>
      <c r="F128" s="165"/>
      <c r="G128" s="172"/>
    </row>
    <row r="129" spans="1:7" x14ac:dyDescent="0.3">
      <c r="A129" s="126"/>
      <c r="B129" s="126">
        <v>813</v>
      </c>
      <c r="C129" s="143" t="s">
        <v>376</v>
      </c>
      <c r="D129" s="144"/>
      <c r="E129" s="145"/>
      <c r="F129" s="165"/>
      <c r="G129" s="172"/>
    </row>
    <row r="130" spans="1:7" x14ac:dyDescent="0.3">
      <c r="A130" s="132"/>
      <c r="B130" s="132"/>
      <c r="C130" s="173" t="s">
        <v>377</v>
      </c>
      <c r="D130" s="174"/>
      <c r="E130" s="149" t="s">
        <v>378</v>
      </c>
      <c r="F130" s="166"/>
      <c r="G130" s="175"/>
    </row>
    <row r="131" spans="1:7" x14ac:dyDescent="0.3">
      <c r="A131" s="119"/>
      <c r="B131" s="119"/>
      <c r="C131" s="176" t="s">
        <v>379</v>
      </c>
      <c r="D131" s="177"/>
      <c r="E131" s="141"/>
      <c r="F131" s="156">
        <f>IF(F124&gt;F127,F124-F127,0)</f>
        <v>0</v>
      </c>
      <c r="G131" s="156">
        <f>IF(G124&lt;G130,0,G124-G127)</f>
        <v>0</v>
      </c>
    </row>
    <row r="132" spans="1:7" x14ac:dyDescent="0.3">
      <c r="A132" s="126"/>
      <c r="B132" s="126"/>
      <c r="C132" s="143" t="s">
        <v>380</v>
      </c>
      <c r="D132" s="144"/>
      <c r="E132" s="145"/>
      <c r="F132" s="169"/>
      <c r="G132" s="169"/>
    </row>
    <row r="133" spans="1:7" x14ac:dyDescent="0.3">
      <c r="A133" s="132"/>
      <c r="B133" s="132"/>
      <c r="C133" s="170" t="s">
        <v>381</v>
      </c>
      <c r="D133" s="148"/>
      <c r="E133" s="149" t="s">
        <v>382</v>
      </c>
      <c r="F133" s="157"/>
      <c r="G133" s="157"/>
    </row>
    <row r="134" spans="1:7" x14ac:dyDescent="0.3">
      <c r="A134" s="119"/>
      <c r="B134" s="119"/>
      <c r="C134" s="139" t="s">
        <v>383</v>
      </c>
      <c r="D134" s="140"/>
      <c r="E134" s="141"/>
      <c r="F134" s="156">
        <f>F137+F138+F139</f>
        <v>0</v>
      </c>
      <c r="G134" s="156">
        <f>G137+G138+G139</f>
        <v>0</v>
      </c>
    </row>
    <row r="135" spans="1:7" x14ac:dyDescent="0.3">
      <c r="A135" s="126"/>
      <c r="B135" s="126"/>
      <c r="C135" s="143" t="s">
        <v>384</v>
      </c>
      <c r="D135" s="144"/>
      <c r="E135" s="145"/>
      <c r="F135" s="169"/>
      <c r="G135" s="169"/>
    </row>
    <row r="136" spans="1:7" ht="10.5" customHeight="1" x14ac:dyDescent="0.3">
      <c r="A136" s="132"/>
      <c r="B136" s="132"/>
      <c r="C136" s="147" t="s">
        <v>385</v>
      </c>
      <c r="D136" s="148"/>
      <c r="E136" s="149" t="s">
        <v>386</v>
      </c>
      <c r="F136" s="157"/>
      <c r="G136" s="157"/>
    </row>
    <row r="137" spans="1:7" ht="18" customHeight="1" x14ac:dyDescent="0.3">
      <c r="A137" s="151">
        <v>52</v>
      </c>
      <c r="B137" s="151">
        <v>830</v>
      </c>
      <c r="C137" s="168" t="s">
        <v>387</v>
      </c>
      <c r="D137" s="168"/>
      <c r="E137" s="154" t="s">
        <v>388</v>
      </c>
      <c r="F137" s="155">
        <f>[1]ЗАКЛИСТ!D349</f>
        <v>0</v>
      </c>
      <c r="G137" s="155">
        <f>[1]ЗАКЛИСТ!C349</f>
        <v>0</v>
      </c>
    </row>
    <row r="138" spans="1:7" ht="18" customHeight="1" x14ac:dyDescent="0.3">
      <c r="A138" s="151">
        <v>53</v>
      </c>
      <c r="B138" s="151">
        <v>831</v>
      </c>
      <c r="C138" s="168" t="s">
        <v>389</v>
      </c>
      <c r="D138" s="168"/>
      <c r="E138" s="154" t="s">
        <v>390</v>
      </c>
      <c r="F138" s="155">
        <f>[1]ЗАКЛИСТ!D350</f>
        <v>0</v>
      </c>
      <c r="G138" s="155">
        <f>[1]ЗАКЛИСТ!C350</f>
        <v>0</v>
      </c>
    </row>
    <row r="139" spans="1:7" ht="18" customHeight="1" x14ac:dyDescent="0.3">
      <c r="A139" s="151">
        <v>54</v>
      </c>
      <c r="B139" s="151">
        <v>833</v>
      </c>
      <c r="C139" s="168" t="s">
        <v>391</v>
      </c>
      <c r="D139" s="168"/>
      <c r="E139" s="154" t="s">
        <v>392</v>
      </c>
      <c r="F139" s="155">
        <f>F124</f>
        <v>0</v>
      </c>
      <c r="G139" s="155">
        <f>G124</f>
        <v>0</v>
      </c>
    </row>
    <row r="140" spans="1:7" x14ac:dyDescent="0.3">
      <c r="A140" s="119" t="s">
        <v>10</v>
      </c>
      <c r="B140" s="120" t="s">
        <v>212</v>
      </c>
      <c r="C140" s="121"/>
      <c r="D140" s="122"/>
      <c r="E140" s="123" t="s">
        <v>213</v>
      </c>
      <c r="F140" s="124" t="s">
        <v>214</v>
      </c>
      <c r="G140" s="125"/>
    </row>
    <row r="141" spans="1:7" ht="11.25" customHeight="1" x14ac:dyDescent="0.3">
      <c r="A141" s="126" t="s">
        <v>215</v>
      </c>
      <c r="B141" s="127" t="s">
        <v>216</v>
      </c>
      <c r="C141" s="128" t="s">
        <v>7</v>
      </c>
      <c r="D141" s="129"/>
      <c r="E141" s="130"/>
      <c r="F141" s="119" t="s">
        <v>217</v>
      </c>
      <c r="G141" s="119" t="s">
        <v>218</v>
      </c>
    </row>
    <row r="142" spans="1:7" ht="11.25" customHeight="1" x14ac:dyDescent="0.3">
      <c r="A142" s="132"/>
      <c r="B142" s="133"/>
      <c r="C142" s="160"/>
      <c r="D142" s="161"/>
      <c r="E142" s="132"/>
      <c r="F142" s="132"/>
      <c r="G142" s="132"/>
    </row>
    <row r="143" spans="1:7" ht="11.25" customHeight="1" x14ac:dyDescent="0.3">
      <c r="A143" s="136">
        <v>1</v>
      </c>
      <c r="B143" s="136">
        <v>2</v>
      </c>
      <c r="C143" s="137">
        <v>3</v>
      </c>
      <c r="D143" s="138"/>
      <c r="E143" s="136">
        <v>4</v>
      </c>
      <c r="F143" s="136">
        <v>5</v>
      </c>
      <c r="G143" s="136">
        <v>6</v>
      </c>
    </row>
    <row r="144" spans="1:7" ht="15" customHeight="1" x14ac:dyDescent="0.3">
      <c r="A144" s="119"/>
      <c r="B144" s="119"/>
      <c r="C144" s="139" t="s">
        <v>393</v>
      </c>
      <c r="D144" s="140"/>
      <c r="E144" s="141"/>
      <c r="F144" s="156">
        <f>IF(F130&gt;F124,F122+F130,F122+F124)</f>
        <v>206106251</v>
      </c>
      <c r="G144" s="156">
        <f>IF(G130&gt;G124,G122+G130,G122+G124)</f>
        <v>186326718</v>
      </c>
    </row>
    <row r="145" spans="1:7" x14ac:dyDescent="0.3">
      <c r="A145" s="126"/>
      <c r="B145" s="126"/>
      <c r="C145" s="178" t="s">
        <v>394</v>
      </c>
      <c r="D145" s="164"/>
      <c r="E145" s="145"/>
      <c r="F145" s="169"/>
      <c r="G145" s="169"/>
    </row>
    <row r="146" spans="1:7" ht="12.75" customHeight="1" x14ac:dyDescent="0.3">
      <c r="A146" s="126"/>
      <c r="B146" s="126"/>
      <c r="C146" s="163" t="s">
        <v>395</v>
      </c>
      <c r="D146" s="164"/>
      <c r="E146" s="145"/>
      <c r="F146" s="169"/>
      <c r="G146" s="169"/>
    </row>
    <row r="147" spans="1:7" x14ac:dyDescent="0.3">
      <c r="A147" s="132"/>
      <c r="B147" s="132"/>
      <c r="C147" s="170" t="s">
        <v>396</v>
      </c>
      <c r="D147" s="148"/>
      <c r="E147" s="179" t="s">
        <v>397</v>
      </c>
      <c r="F147" s="157"/>
      <c r="G147" s="157"/>
    </row>
    <row r="148" spans="1:7" x14ac:dyDescent="0.3">
      <c r="A148" s="119"/>
      <c r="B148" s="119"/>
      <c r="C148" s="139" t="s">
        <v>398</v>
      </c>
      <c r="D148" s="140"/>
      <c r="E148" s="141"/>
      <c r="F148" s="162">
        <f>F152+F153+F154+F155+F157+F158+F159+F161</f>
        <v>0</v>
      </c>
      <c r="G148" s="162">
        <f>G152+G153+G154+G155+G157+G158+G159+G161</f>
        <v>0</v>
      </c>
    </row>
    <row r="149" spans="1:7" ht="18" customHeight="1" x14ac:dyDescent="0.3">
      <c r="A149" s="126"/>
      <c r="B149" s="126"/>
      <c r="C149" s="143" t="s">
        <v>399</v>
      </c>
      <c r="D149" s="144"/>
      <c r="E149" s="145"/>
      <c r="F149" s="165"/>
      <c r="G149" s="165"/>
    </row>
    <row r="150" spans="1:7" ht="18" customHeight="1" x14ac:dyDescent="0.3">
      <c r="A150" s="132"/>
      <c r="B150" s="132"/>
      <c r="C150" s="170" t="s">
        <v>400</v>
      </c>
      <c r="D150" s="148"/>
      <c r="E150" s="179" t="s">
        <v>401</v>
      </c>
      <c r="F150" s="166"/>
      <c r="G150" s="166"/>
    </row>
    <row r="151" spans="1:7" ht="18" customHeight="1" x14ac:dyDescent="0.3">
      <c r="A151" s="119">
        <v>55</v>
      </c>
      <c r="B151" s="119">
        <v>711</v>
      </c>
      <c r="C151" s="163" t="s">
        <v>402</v>
      </c>
      <c r="D151" s="164"/>
      <c r="E151" s="141"/>
      <c r="F151" s="142"/>
      <c r="G151" s="142"/>
    </row>
    <row r="152" spans="1:7" x14ac:dyDescent="0.3">
      <c r="A152" s="132"/>
      <c r="B152" s="132"/>
      <c r="C152" s="147" t="s">
        <v>403</v>
      </c>
      <c r="D152" s="148"/>
      <c r="E152" s="179" t="s">
        <v>404</v>
      </c>
      <c r="F152" s="150">
        <f>[1]ЗАКЛИСТ!D304</f>
        <v>0</v>
      </c>
      <c r="G152" s="150">
        <f>[1]ЗАКЛИСТ!C304</f>
        <v>0</v>
      </c>
    </row>
    <row r="153" spans="1:7" x14ac:dyDescent="0.3">
      <c r="A153" s="151">
        <v>56</v>
      </c>
      <c r="B153" s="151">
        <v>712</v>
      </c>
      <c r="C153" s="168" t="s">
        <v>228</v>
      </c>
      <c r="D153" s="168"/>
      <c r="E153" s="179" t="s">
        <v>405</v>
      </c>
      <c r="F153" s="150">
        <f>[1]ЗАКЛИСТ!D305</f>
        <v>0</v>
      </c>
      <c r="G153" s="150">
        <f>[1]ЗАКЛИСТ!C305</f>
        <v>0</v>
      </c>
    </row>
    <row r="154" spans="1:7" ht="15" customHeight="1" x14ac:dyDescent="0.3">
      <c r="A154" s="151">
        <v>57</v>
      </c>
      <c r="B154" s="151">
        <v>713</v>
      </c>
      <c r="C154" s="168" t="s">
        <v>406</v>
      </c>
      <c r="D154" s="168"/>
      <c r="E154" s="179" t="s">
        <v>407</v>
      </c>
      <c r="F154" s="150">
        <f>[1]ЗАКЛИСТ!D306</f>
        <v>0</v>
      </c>
      <c r="G154" s="150">
        <f>[1]ЗАКЛИСТ!C306</f>
        <v>0</v>
      </c>
    </row>
    <row r="155" spans="1:7" ht="15" customHeight="1" x14ac:dyDescent="0.3">
      <c r="A155" s="151">
        <v>58</v>
      </c>
      <c r="B155" s="151">
        <v>714</v>
      </c>
      <c r="C155" s="168" t="s">
        <v>408</v>
      </c>
      <c r="D155" s="168"/>
      <c r="E155" s="179" t="s">
        <v>409</v>
      </c>
      <c r="F155" s="155">
        <f>[1]ЗАКЛИСТ!D307</f>
        <v>0</v>
      </c>
      <c r="G155" s="150">
        <f>[1]ЗАКЛИСТ!C307</f>
        <v>0</v>
      </c>
    </row>
    <row r="156" spans="1:7" x14ac:dyDescent="0.3">
      <c r="A156" s="119">
        <v>59</v>
      </c>
      <c r="B156" s="119">
        <v>715</v>
      </c>
      <c r="C156" s="121" t="s">
        <v>410</v>
      </c>
      <c r="D156" s="122"/>
      <c r="E156" s="158"/>
      <c r="F156" s="180"/>
      <c r="G156" s="181"/>
    </row>
    <row r="157" spans="1:7" x14ac:dyDescent="0.3">
      <c r="A157" s="132"/>
      <c r="B157" s="132"/>
      <c r="C157" s="147" t="s">
        <v>411</v>
      </c>
      <c r="D157" s="148"/>
      <c r="E157" s="179" t="s">
        <v>412</v>
      </c>
      <c r="F157" s="150">
        <f>[1]ЗАКЛИСТ!D308</f>
        <v>0</v>
      </c>
      <c r="G157" s="150">
        <f>[1]ЗАКЛИСТ!C308</f>
        <v>0</v>
      </c>
    </row>
    <row r="158" spans="1:7" ht="15" customHeight="1" x14ac:dyDescent="0.3">
      <c r="A158" s="151">
        <v>60</v>
      </c>
      <c r="B158" s="151">
        <v>716</v>
      </c>
      <c r="C158" s="168" t="s">
        <v>413</v>
      </c>
      <c r="D158" s="168"/>
      <c r="E158" s="179" t="s">
        <v>414</v>
      </c>
      <c r="F158" s="150">
        <f>[1]ЗАКЛИСТ!D309</f>
        <v>0</v>
      </c>
      <c r="G158" s="150">
        <f>[1]ЗАКЛИСТ!C309</f>
        <v>0</v>
      </c>
    </row>
    <row r="159" spans="1:7" ht="12.75" customHeight="1" x14ac:dyDescent="0.3">
      <c r="A159" s="151">
        <v>61</v>
      </c>
      <c r="B159" s="151">
        <v>717</v>
      </c>
      <c r="C159" s="168" t="s">
        <v>415</v>
      </c>
      <c r="D159" s="168"/>
      <c r="E159" s="179" t="s">
        <v>416</v>
      </c>
      <c r="F159" s="150">
        <f>[1]ЗАКЛИСТ!D310</f>
        <v>0</v>
      </c>
      <c r="G159" s="150">
        <f>[1]ЗАКЛИСТ!C310</f>
        <v>0</v>
      </c>
    </row>
    <row r="160" spans="1:7" ht="18" customHeight="1" x14ac:dyDescent="0.3">
      <c r="A160" s="119">
        <v>62</v>
      </c>
      <c r="B160" s="119">
        <v>718</v>
      </c>
      <c r="C160" s="121" t="s">
        <v>417</v>
      </c>
      <c r="D160" s="122"/>
      <c r="E160" s="141"/>
      <c r="F160" s="142"/>
      <c r="G160" s="142"/>
    </row>
    <row r="161" spans="1:7" ht="18" customHeight="1" x14ac:dyDescent="0.3">
      <c r="A161" s="132"/>
      <c r="B161" s="132"/>
      <c r="C161" s="147" t="s">
        <v>418</v>
      </c>
      <c r="D161" s="148"/>
      <c r="E161" s="179" t="s">
        <v>419</v>
      </c>
      <c r="F161" s="150">
        <f>[1]ЗАКЛИСТ!D311</f>
        <v>0</v>
      </c>
      <c r="G161" s="150">
        <f>[1]ЗАКЛИСТ!C311</f>
        <v>0</v>
      </c>
    </row>
    <row r="162" spans="1:7" ht="18" customHeight="1" x14ac:dyDescent="0.3">
      <c r="A162" s="119"/>
      <c r="B162" s="119"/>
      <c r="C162" s="139" t="s">
        <v>420</v>
      </c>
      <c r="D162" s="140"/>
      <c r="E162" s="141"/>
      <c r="F162" s="156">
        <f>F164+F165+F166+F167+F168</f>
        <v>0</v>
      </c>
      <c r="G162" s="156">
        <f>G164+G165+G166+G167+G168</f>
        <v>0</v>
      </c>
    </row>
    <row r="163" spans="1:7" ht="18" customHeight="1" x14ac:dyDescent="0.3">
      <c r="A163" s="132"/>
      <c r="B163" s="132"/>
      <c r="C163" s="182" t="s">
        <v>421</v>
      </c>
      <c r="D163" s="183"/>
      <c r="E163" s="179" t="s">
        <v>422</v>
      </c>
      <c r="F163" s="157"/>
      <c r="G163" s="157"/>
    </row>
    <row r="164" spans="1:7" ht="18" customHeight="1" x14ac:dyDescent="0.3">
      <c r="A164" s="151">
        <v>63</v>
      </c>
      <c r="B164" s="151">
        <v>721</v>
      </c>
      <c r="C164" s="168" t="s">
        <v>423</v>
      </c>
      <c r="D164" s="168"/>
      <c r="E164" s="179" t="s">
        <v>424</v>
      </c>
      <c r="F164" s="155">
        <f>[1]ЗАКЛИСТ!D312</f>
        <v>0</v>
      </c>
      <c r="G164" s="155">
        <f>[1]ЗАКЛИСТ!C312</f>
        <v>0</v>
      </c>
    </row>
    <row r="165" spans="1:7" ht="12.75" customHeight="1" x14ac:dyDescent="0.3">
      <c r="A165" s="151">
        <v>64</v>
      </c>
      <c r="B165" s="151">
        <v>722</v>
      </c>
      <c r="C165" s="168" t="s">
        <v>425</v>
      </c>
      <c r="D165" s="168"/>
      <c r="E165" s="179" t="s">
        <v>426</v>
      </c>
      <c r="F165" s="155">
        <f>[1]ЗАКЛИСТ!D313</f>
        <v>0</v>
      </c>
      <c r="G165" s="155">
        <f>[1]ЗАКЛИСТ!C313</f>
        <v>0</v>
      </c>
    </row>
    <row r="166" spans="1:7" ht="12.75" customHeight="1" x14ac:dyDescent="0.3">
      <c r="A166" s="151">
        <v>65</v>
      </c>
      <c r="B166" s="151">
        <v>723</v>
      </c>
      <c r="C166" s="168" t="s">
        <v>427</v>
      </c>
      <c r="D166" s="168"/>
      <c r="E166" s="179" t="s">
        <v>428</v>
      </c>
      <c r="F166" s="155">
        <f>SUM([1]ЗАКЛИСТ!D314:D320)</f>
        <v>0</v>
      </c>
      <c r="G166" s="155">
        <f>SUM([1]ЗАКЛИСТ!C314:C320)</f>
        <v>0</v>
      </c>
    </row>
    <row r="167" spans="1:7" s="131" customFormat="1" ht="13.5" customHeight="1" x14ac:dyDescent="0.3">
      <c r="A167" s="151">
        <v>66</v>
      </c>
      <c r="B167" s="151">
        <v>724</v>
      </c>
      <c r="C167" s="168" t="s">
        <v>429</v>
      </c>
      <c r="D167" s="168"/>
      <c r="E167" s="179" t="s">
        <v>430</v>
      </c>
      <c r="F167" s="155">
        <f>[1]ЗАКЛИСТ!D321</f>
        <v>0</v>
      </c>
      <c r="G167" s="155">
        <f>[1]ЗАКЛИСТ!C321</f>
        <v>0</v>
      </c>
    </row>
    <row r="168" spans="1:7" s="131" customFormat="1" x14ac:dyDescent="0.3">
      <c r="A168" s="151">
        <v>67</v>
      </c>
      <c r="B168" s="151">
        <v>725</v>
      </c>
      <c r="C168" s="168" t="s">
        <v>431</v>
      </c>
      <c r="D168" s="168"/>
      <c r="E168" s="179" t="s">
        <v>432</v>
      </c>
      <c r="F168" s="155">
        <f>[1]ЗАКЛИСТ!D322</f>
        <v>0</v>
      </c>
      <c r="G168" s="155">
        <f>[1]ЗАКЛИСТ!C322</f>
        <v>0</v>
      </c>
    </row>
    <row r="169" spans="1:7" ht="11.25" customHeight="1" x14ac:dyDescent="0.3">
      <c r="A169" s="131"/>
      <c r="B169" s="131"/>
      <c r="C169" s="184"/>
      <c r="D169" s="184"/>
      <c r="E169" s="185"/>
    </row>
    <row r="170" spans="1:7" x14ac:dyDescent="0.3">
      <c r="A170" s="119"/>
      <c r="B170" s="119"/>
      <c r="C170" s="139" t="s">
        <v>433</v>
      </c>
      <c r="D170" s="140"/>
      <c r="E170" s="141"/>
      <c r="F170" s="156">
        <f>F172+F173+F175+F176</f>
        <v>0</v>
      </c>
      <c r="G170" s="156">
        <f>G172+G173+G175+G176</f>
        <v>0</v>
      </c>
    </row>
    <row r="171" spans="1:7" x14ac:dyDescent="0.3">
      <c r="A171" s="132"/>
      <c r="B171" s="132"/>
      <c r="C171" s="170" t="s">
        <v>434</v>
      </c>
      <c r="D171" s="148"/>
      <c r="E171" s="179" t="s">
        <v>435</v>
      </c>
      <c r="F171" s="157"/>
      <c r="G171" s="157"/>
    </row>
    <row r="172" spans="1:7" ht="18" customHeight="1" x14ac:dyDescent="0.3">
      <c r="A172" s="151">
        <v>68</v>
      </c>
      <c r="B172" s="151">
        <v>731</v>
      </c>
      <c r="C172" s="168" t="s">
        <v>436</v>
      </c>
      <c r="D172" s="168"/>
      <c r="E172" s="179" t="s">
        <v>437</v>
      </c>
      <c r="F172" s="155">
        <f>[1]ЗАКЛИСТ!D323</f>
        <v>0</v>
      </c>
      <c r="G172" s="155">
        <f>[1]ЗАКЛИСТ!C323</f>
        <v>0</v>
      </c>
    </row>
    <row r="173" spans="1:7" ht="18" customHeight="1" x14ac:dyDescent="0.3">
      <c r="A173" s="119">
        <v>69</v>
      </c>
      <c r="B173" s="119">
        <v>732</v>
      </c>
      <c r="C173" s="186" t="s">
        <v>438</v>
      </c>
      <c r="D173" s="186"/>
      <c r="E173" s="179" t="s">
        <v>439</v>
      </c>
      <c r="F173" s="155">
        <f>[1]ЗАКЛИСТ!D324</f>
        <v>0</v>
      </c>
      <c r="G173" s="155">
        <f>[1]ЗАКЛИСТ!C324</f>
        <v>0</v>
      </c>
    </row>
    <row r="174" spans="1:7" ht="15" customHeight="1" x14ac:dyDescent="0.3">
      <c r="A174" s="119">
        <v>70</v>
      </c>
      <c r="B174" s="187">
        <v>733</v>
      </c>
      <c r="C174" s="121" t="s">
        <v>440</v>
      </c>
      <c r="D174" s="122"/>
      <c r="E174" s="141"/>
      <c r="F174" s="180"/>
      <c r="G174" s="180"/>
    </row>
    <row r="175" spans="1:7" ht="15" customHeight="1" x14ac:dyDescent="0.3">
      <c r="A175" s="132"/>
      <c r="B175" s="188"/>
      <c r="C175" s="147" t="s">
        <v>441</v>
      </c>
      <c r="D175" s="148"/>
      <c r="E175" s="179" t="s">
        <v>442</v>
      </c>
      <c r="F175" s="150">
        <f>[1]ЗАКЛИСТ!D325</f>
        <v>0</v>
      </c>
      <c r="G175" s="150">
        <f>[1]ЗАКЛИСТ!C325</f>
        <v>0</v>
      </c>
    </row>
    <row r="176" spans="1:7" ht="18" customHeight="1" x14ac:dyDescent="0.3">
      <c r="A176" s="132">
        <v>71</v>
      </c>
      <c r="B176" s="132">
        <v>734</v>
      </c>
      <c r="C176" s="189" t="s">
        <v>443</v>
      </c>
      <c r="D176" s="189"/>
      <c r="E176" s="179" t="s">
        <v>116</v>
      </c>
      <c r="F176" s="150">
        <f>[1]ЗАКЛИСТ!D326</f>
        <v>0</v>
      </c>
      <c r="G176" s="150">
        <f>[1]ЗАКЛИСТ!C326</f>
        <v>0</v>
      </c>
    </row>
    <row r="177" spans="1:7" x14ac:dyDescent="0.3">
      <c r="A177" s="119"/>
      <c r="B177" s="119"/>
      <c r="C177" s="139" t="s">
        <v>444</v>
      </c>
      <c r="D177" s="140"/>
      <c r="E177" s="141"/>
      <c r="F177" s="156">
        <f>F183+F184+F185+F186</f>
        <v>206106251</v>
      </c>
      <c r="G177" s="156">
        <f>G183+G184+G185+G186</f>
        <v>186326718</v>
      </c>
    </row>
    <row r="178" spans="1:7" x14ac:dyDescent="0.3">
      <c r="A178" s="132"/>
      <c r="B178" s="132"/>
      <c r="C178" s="170" t="s">
        <v>445</v>
      </c>
      <c r="D178" s="148"/>
      <c r="E178" s="179" t="s">
        <v>446</v>
      </c>
      <c r="F178" s="157"/>
      <c r="G178" s="157"/>
    </row>
    <row r="179" spans="1:7" ht="18" customHeight="1" x14ac:dyDescent="0.3">
      <c r="A179" s="119" t="s">
        <v>10</v>
      </c>
      <c r="B179" s="120" t="s">
        <v>212</v>
      </c>
      <c r="C179" s="121"/>
      <c r="D179" s="122"/>
      <c r="E179" s="123" t="s">
        <v>213</v>
      </c>
      <c r="F179" s="124" t="s">
        <v>214</v>
      </c>
      <c r="G179" s="125"/>
    </row>
    <row r="180" spans="1:7" ht="18" customHeight="1" x14ac:dyDescent="0.3">
      <c r="A180" s="126" t="s">
        <v>215</v>
      </c>
      <c r="B180" s="127" t="s">
        <v>216</v>
      </c>
      <c r="C180" s="128" t="s">
        <v>7</v>
      </c>
      <c r="D180" s="129"/>
      <c r="E180" s="130"/>
      <c r="F180" s="119" t="s">
        <v>217</v>
      </c>
      <c r="G180" s="119" t="s">
        <v>218</v>
      </c>
    </row>
    <row r="181" spans="1:7" ht="18" customHeight="1" x14ac:dyDescent="0.3">
      <c r="A181" s="132"/>
      <c r="B181" s="133"/>
      <c r="C181" s="160"/>
      <c r="D181" s="161"/>
      <c r="E181" s="132"/>
      <c r="F181" s="132"/>
      <c r="G181" s="132"/>
    </row>
    <row r="182" spans="1:7" ht="18" customHeight="1" x14ac:dyDescent="0.3">
      <c r="A182" s="136">
        <v>1</v>
      </c>
      <c r="B182" s="136">
        <v>2</v>
      </c>
      <c r="C182" s="137">
        <v>3</v>
      </c>
      <c r="D182" s="138"/>
      <c r="E182" s="136">
        <v>4</v>
      </c>
      <c r="F182" s="136">
        <v>5</v>
      </c>
      <c r="G182" s="136">
        <v>6</v>
      </c>
    </row>
    <row r="183" spans="1:7" x14ac:dyDescent="0.3">
      <c r="A183" s="151">
        <v>72</v>
      </c>
      <c r="B183" s="151">
        <v>741</v>
      </c>
      <c r="C183" s="168" t="s">
        <v>447</v>
      </c>
      <c r="D183" s="168"/>
      <c r="E183" s="179" t="s">
        <v>118</v>
      </c>
      <c r="F183" s="155">
        <f>[1]ЗАКЛИСТ!D327+[1]ЗАКЛИСТ!D328+[1]ЗАКЛИСТ!D329</f>
        <v>206106251</v>
      </c>
      <c r="G183" s="155">
        <f>[1]ЗАКЛИСТ!C327+[1]ЗАКЛИСТ!C328+[1]ЗАКЛИСТ!C329</f>
        <v>186326718</v>
      </c>
    </row>
    <row r="184" spans="1:7" x14ac:dyDescent="0.3">
      <c r="A184" s="151">
        <v>73</v>
      </c>
      <c r="B184" s="151">
        <v>742</v>
      </c>
      <c r="C184" s="168" t="s">
        <v>448</v>
      </c>
      <c r="D184" s="168"/>
      <c r="E184" s="179" t="s">
        <v>449</v>
      </c>
      <c r="F184" s="155">
        <f>[1]ЗАКЛИСТ!D330</f>
        <v>0</v>
      </c>
      <c r="G184" s="155">
        <f>[1]ЗАКЛИСТ!C330</f>
        <v>0</v>
      </c>
    </row>
    <row r="185" spans="1:7" ht="18" customHeight="1" x14ac:dyDescent="0.3">
      <c r="A185" s="151">
        <v>74</v>
      </c>
      <c r="B185" s="151">
        <v>743</v>
      </c>
      <c r="C185" s="168" t="s">
        <v>450</v>
      </c>
      <c r="D185" s="168"/>
      <c r="E185" s="179" t="s">
        <v>451</v>
      </c>
      <c r="F185" s="155">
        <f>[1]ЗАКЛИСТ!D331</f>
        <v>0</v>
      </c>
      <c r="G185" s="155">
        <f>[1]ЗАКЛИСТ!C331</f>
        <v>0</v>
      </c>
    </row>
    <row r="186" spans="1:7" ht="18" customHeight="1" x14ac:dyDescent="0.3">
      <c r="A186" s="151">
        <v>75</v>
      </c>
      <c r="B186" s="151">
        <v>744</v>
      </c>
      <c r="C186" s="168" t="s">
        <v>452</v>
      </c>
      <c r="D186" s="168"/>
      <c r="E186" s="179" t="s">
        <v>120</v>
      </c>
      <c r="F186" s="155">
        <f>[1]ЗАКЛИСТ!D332</f>
        <v>0</v>
      </c>
      <c r="G186" s="155">
        <f>[1]ЗАКЛИСТ!C332</f>
        <v>0</v>
      </c>
    </row>
    <row r="187" spans="1:7" ht="18" customHeight="1" x14ac:dyDescent="0.3">
      <c r="A187" s="119"/>
      <c r="B187" s="119"/>
      <c r="C187" s="139" t="s">
        <v>453</v>
      </c>
      <c r="D187" s="140"/>
      <c r="E187" s="141"/>
      <c r="F187" s="156">
        <f>F189+F190+F191</f>
        <v>0</v>
      </c>
      <c r="G187" s="156">
        <f>G189+G190+G191</f>
        <v>0</v>
      </c>
    </row>
    <row r="188" spans="1:7" x14ac:dyDescent="0.3">
      <c r="A188" s="132"/>
      <c r="B188" s="132"/>
      <c r="C188" s="170" t="s">
        <v>454</v>
      </c>
      <c r="D188" s="148"/>
      <c r="E188" s="179" t="s">
        <v>455</v>
      </c>
      <c r="F188" s="157"/>
      <c r="G188" s="157"/>
    </row>
    <row r="189" spans="1:7" x14ac:dyDescent="0.3">
      <c r="A189" s="151">
        <v>76</v>
      </c>
      <c r="B189" s="151">
        <v>751</v>
      </c>
      <c r="C189" s="168" t="s">
        <v>456</v>
      </c>
      <c r="D189" s="168"/>
      <c r="E189" s="179" t="s">
        <v>457</v>
      </c>
      <c r="F189" s="155">
        <f>[1]ЗАКЛИСТ!D333</f>
        <v>0</v>
      </c>
      <c r="G189" s="155">
        <f>[1]ЗАКЛИСТ!C333</f>
        <v>0</v>
      </c>
    </row>
    <row r="190" spans="1:7" ht="18" customHeight="1" x14ac:dyDescent="0.3">
      <c r="A190" s="151">
        <v>77</v>
      </c>
      <c r="B190" s="151">
        <v>753</v>
      </c>
      <c r="C190" s="168" t="s">
        <v>458</v>
      </c>
      <c r="D190" s="168"/>
      <c r="E190" s="179" t="s">
        <v>459</v>
      </c>
      <c r="F190" s="155">
        <f>[1]ЗАКЛИСТ!D334</f>
        <v>0</v>
      </c>
      <c r="G190" s="155">
        <f>[1]ЗАКЛИСТ!C334</f>
        <v>0</v>
      </c>
    </row>
    <row r="191" spans="1:7" ht="18" customHeight="1" x14ac:dyDescent="0.3">
      <c r="A191" s="151">
        <v>78</v>
      </c>
      <c r="B191" s="151">
        <v>754</v>
      </c>
      <c r="C191" s="168" t="s">
        <v>460</v>
      </c>
      <c r="D191" s="168"/>
      <c r="E191" s="179" t="s">
        <v>461</v>
      </c>
      <c r="F191" s="155">
        <f>[1]ЗАКЛИСТ!D335</f>
        <v>0</v>
      </c>
      <c r="G191" s="155">
        <f>[1]ЗАКЛИСТ!C335</f>
        <v>0</v>
      </c>
    </row>
    <row r="192" spans="1:7" ht="18" customHeight="1" x14ac:dyDescent="0.3">
      <c r="A192" s="119"/>
      <c r="B192" s="119"/>
      <c r="C192" s="139" t="s">
        <v>462</v>
      </c>
      <c r="D192" s="140"/>
      <c r="E192" s="141"/>
      <c r="F192" s="156">
        <f>F194+F195+F196</f>
        <v>0</v>
      </c>
      <c r="G192" s="156">
        <f>G194+G195+G196</f>
        <v>0</v>
      </c>
    </row>
    <row r="193" spans="1:8" x14ac:dyDescent="0.3">
      <c r="A193" s="132"/>
      <c r="B193" s="132"/>
      <c r="C193" s="170" t="s">
        <v>463</v>
      </c>
      <c r="D193" s="148"/>
      <c r="E193" s="179" t="s">
        <v>55</v>
      </c>
      <c r="F193" s="157"/>
      <c r="G193" s="157"/>
    </row>
    <row r="194" spans="1:8" x14ac:dyDescent="0.3">
      <c r="A194" s="151">
        <v>79</v>
      </c>
      <c r="B194" s="151">
        <v>761</v>
      </c>
      <c r="C194" s="168" t="s">
        <v>464</v>
      </c>
      <c r="D194" s="168"/>
      <c r="E194" s="179" t="s">
        <v>57</v>
      </c>
      <c r="F194" s="155">
        <f>[1]ЗАКЛИСТ!D336</f>
        <v>0</v>
      </c>
      <c r="G194" s="155">
        <f>[1]ЗАКЛИСТ!C336</f>
        <v>0</v>
      </c>
    </row>
    <row r="195" spans="1:8" x14ac:dyDescent="0.3">
      <c r="A195" s="151">
        <v>80</v>
      </c>
      <c r="B195" s="151">
        <v>762</v>
      </c>
      <c r="C195" s="168" t="s">
        <v>465</v>
      </c>
      <c r="D195" s="168"/>
      <c r="E195" s="179" t="s">
        <v>59</v>
      </c>
      <c r="F195" s="155">
        <f>[1]ЗАКЛИСТ!D337</f>
        <v>0</v>
      </c>
      <c r="G195" s="155">
        <f>[1]ЗАКЛИСТ!C337</f>
        <v>0</v>
      </c>
    </row>
    <row r="196" spans="1:8" x14ac:dyDescent="0.3">
      <c r="A196" s="151">
        <v>81</v>
      </c>
      <c r="B196" s="151">
        <v>769</v>
      </c>
      <c r="C196" s="168" t="s">
        <v>466</v>
      </c>
      <c r="D196" s="168"/>
      <c r="E196" s="179" t="s">
        <v>61</v>
      </c>
      <c r="F196" s="155">
        <f>[1]ЗАКЛИСТ!D338</f>
        <v>0</v>
      </c>
      <c r="G196" s="155">
        <f>[1]ЗАКЛИСТ!C338</f>
        <v>0</v>
      </c>
    </row>
    <row r="197" spans="1:8" x14ac:dyDescent="0.3">
      <c r="A197" s="119">
        <v>82</v>
      </c>
      <c r="B197" s="119">
        <v>771</v>
      </c>
      <c r="C197" s="139" t="s">
        <v>467</v>
      </c>
      <c r="D197" s="140"/>
      <c r="E197" s="141"/>
      <c r="F197" s="156">
        <f>[1]ЗАКЛИСТ!D339</f>
        <v>0</v>
      </c>
      <c r="G197" s="156">
        <f>[1]ЗАКЛИСТ!C339</f>
        <v>0</v>
      </c>
    </row>
    <row r="198" spans="1:8" ht="15" customHeight="1" x14ac:dyDescent="0.3">
      <c r="A198" s="126"/>
      <c r="B198" s="126"/>
      <c r="C198" s="143" t="s">
        <v>468</v>
      </c>
      <c r="D198" s="144"/>
      <c r="E198" s="145"/>
      <c r="F198" s="169"/>
      <c r="G198" s="169"/>
    </row>
    <row r="199" spans="1:8" ht="15" customHeight="1" x14ac:dyDescent="0.3">
      <c r="A199" s="132"/>
      <c r="B199" s="132"/>
      <c r="C199" s="147" t="s">
        <v>469</v>
      </c>
      <c r="D199" s="148"/>
      <c r="E199" s="179" t="s">
        <v>63</v>
      </c>
      <c r="F199" s="157"/>
      <c r="G199" s="157"/>
    </row>
    <row r="200" spans="1:8" ht="15" customHeight="1" x14ac:dyDescent="0.3">
      <c r="A200" s="119">
        <v>83</v>
      </c>
      <c r="B200" s="119">
        <v>781</v>
      </c>
      <c r="C200" s="139" t="s">
        <v>470</v>
      </c>
      <c r="D200" s="140"/>
      <c r="E200" s="141"/>
      <c r="F200" s="180"/>
      <c r="G200" s="180"/>
    </row>
    <row r="201" spans="1:8" ht="15" customHeight="1" x14ac:dyDescent="0.3">
      <c r="A201" s="132"/>
      <c r="B201" s="132"/>
      <c r="C201" s="147" t="s">
        <v>471</v>
      </c>
      <c r="D201" s="148"/>
      <c r="E201" s="179" t="s">
        <v>65</v>
      </c>
      <c r="F201" s="150">
        <f>[1]ЗАКЛИСТ!D340</f>
        <v>0</v>
      </c>
      <c r="G201" s="150">
        <f>[1]ЗАКЛИСТ!C340</f>
        <v>0</v>
      </c>
      <c r="H201" s="190"/>
    </row>
    <row r="202" spans="1:8" ht="15" customHeight="1" x14ac:dyDescent="0.3">
      <c r="A202" s="119"/>
      <c r="B202" s="119"/>
      <c r="C202" s="139" t="s">
        <v>472</v>
      </c>
      <c r="D202" s="140"/>
      <c r="E202" s="141"/>
      <c r="F202" s="156">
        <f>F148+F162+F170+F177+F187+F192+F197+F201</f>
        <v>206106251</v>
      </c>
      <c r="G202" s="156">
        <f>G148+G162+G170+G177+G187+G192+G197+G201</f>
        <v>186326718</v>
      </c>
    </row>
    <row r="203" spans="1:8" ht="15" customHeight="1" x14ac:dyDescent="0.3">
      <c r="A203" s="132"/>
      <c r="B203" s="132"/>
      <c r="C203" s="170" t="s">
        <v>473</v>
      </c>
      <c r="D203" s="148"/>
      <c r="E203" s="179" t="s">
        <v>67</v>
      </c>
      <c r="F203" s="157"/>
      <c r="G203" s="157"/>
    </row>
    <row r="204" spans="1:8" x14ac:dyDescent="0.3">
      <c r="A204" s="119">
        <v>84</v>
      </c>
      <c r="B204" s="119">
        <v>890</v>
      </c>
      <c r="C204" s="139" t="s">
        <v>474</v>
      </c>
      <c r="D204" s="140"/>
      <c r="E204" s="141"/>
      <c r="F204" s="156">
        <f>IF(F122+F130-F202&gt;=0,F122+F130-F202,0)</f>
        <v>0</v>
      </c>
      <c r="G204" s="156">
        <f>IF(G122+G130-G202&gt;=0,G122+G130-G202,0)</f>
        <v>0</v>
      </c>
    </row>
    <row r="205" spans="1:8" ht="12" customHeight="1" x14ac:dyDescent="0.3">
      <c r="A205" s="132"/>
      <c r="B205" s="132"/>
      <c r="C205" s="170" t="s">
        <v>475</v>
      </c>
      <c r="D205" s="148"/>
      <c r="E205" s="179" t="s">
        <v>476</v>
      </c>
      <c r="F205" s="157"/>
      <c r="G205" s="157"/>
    </row>
    <row r="206" spans="1:8" ht="12" customHeight="1" x14ac:dyDescent="0.3">
      <c r="A206" s="119"/>
      <c r="B206" s="119"/>
      <c r="C206" s="139" t="s">
        <v>477</v>
      </c>
      <c r="D206" s="140"/>
      <c r="E206" s="141"/>
      <c r="F206" s="156">
        <f>F202+F204</f>
        <v>206106251</v>
      </c>
      <c r="G206" s="156">
        <f>G202+G204</f>
        <v>186326718</v>
      </c>
    </row>
    <row r="207" spans="1:8" ht="12" customHeight="1" x14ac:dyDescent="0.3">
      <c r="A207" s="132"/>
      <c r="B207" s="132"/>
      <c r="C207" s="191" t="s">
        <v>478</v>
      </c>
      <c r="D207" s="192"/>
      <c r="E207" s="179" t="s">
        <v>69</v>
      </c>
      <c r="F207" s="157"/>
      <c r="G207" s="157"/>
    </row>
    <row r="208" spans="1:8" x14ac:dyDescent="0.3">
      <c r="A208" s="119">
        <v>85</v>
      </c>
      <c r="B208" s="119"/>
      <c r="C208" s="139" t="s">
        <v>479</v>
      </c>
      <c r="D208" s="140"/>
      <c r="E208" s="141"/>
      <c r="F208" s="156">
        <f>[1]ЗАКЛИСТ!D387</f>
        <v>0</v>
      </c>
      <c r="G208" s="156">
        <f>[1]ЗАКЛИСТ!C387</f>
        <v>0</v>
      </c>
    </row>
    <row r="209" spans="1:7" x14ac:dyDescent="0.3">
      <c r="A209" s="126"/>
      <c r="B209" s="126"/>
      <c r="C209" s="193" t="s">
        <v>480</v>
      </c>
      <c r="D209" s="194"/>
      <c r="E209" s="145"/>
      <c r="F209" s="169"/>
      <c r="G209" s="169"/>
    </row>
    <row r="210" spans="1:7" x14ac:dyDescent="0.3">
      <c r="A210" s="126"/>
      <c r="B210" s="126"/>
      <c r="C210" s="193" t="s">
        <v>481</v>
      </c>
      <c r="D210" s="194"/>
      <c r="E210" s="145"/>
      <c r="F210" s="169"/>
      <c r="G210" s="169"/>
    </row>
    <row r="211" spans="1:7" x14ac:dyDescent="0.3">
      <c r="A211" s="132"/>
      <c r="B211" s="132"/>
      <c r="C211" s="195" t="s">
        <v>482</v>
      </c>
      <c r="D211" s="192"/>
      <c r="E211" s="179" t="s">
        <v>483</v>
      </c>
      <c r="F211" s="157"/>
      <c r="G211" s="157"/>
    </row>
    <row r="216" spans="1:7" x14ac:dyDescent="0.3">
      <c r="A216" s="196" t="str">
        <f>'[1]БС принт'!A186</f>
        <v>Во  Скопје</v>
      </c>
      <c r="D216" s="117" t="s">
        <v>201</v>
      </c>
      <c r="F216" s="197" t="s">
        <v>202</v>
      </c>
      <c r="G216" s="197"/>
    </row>
    <row r="217" spans="1:7" x14ac:dyDescent="0.3">
      <c r="A217" s="196" t="str">
        <f>'[1]БС принт'!A187</f>
        <v xml:space="preserve">На ден </v>
      </c>
      <c r="B217" s="198" t="str">
        <f>'[1]БС принт'!B187</f>
        <v>28.02.2026</v>
      </c>
      <c r="D217" s="117" t="s">
        <v>204</v>
      </c>
      <c r="F217" s="199" t="str">
        <f>[1]ПОДАТОЦИ!C10</f>
        <v>Проф.др.Мери Трајковска</v>
      </c>
      <c r="G217" s="199"/>
    </row>
    <row r="218" spans="1:7" x14ac:dyDescent="0.3">
      <c r="B218" s="200"/>
      <c r="D218" s="201" t="str">
        <f>[1]ПОДАТОЦИ!C9</f>
        <v>Дипл.ек.Лидија Тапшанова</v>
      </c>
      <c r="E218" s="202" t="s">
        <v>484</v>
      </c>
      <c r="F218" s="202"/>
    </row>
    <row r="220" spans="1:7" x14ac:dyDescent="0.3">
      <c r="D220" t="s">
        <v>485</v>
      </c>
      <c r="F220" t="s">
        <v>486</v>
      </c>
    </row>
  </sheetData>
  <mergeCells count="268">
    <mergeCell ref="C208:D208"/>
    <mergeCell ref="F208:F211"/>
    <mergeCell ref="G208:G211"/>
    <mergeCell ref="F216:G216"/>
    <mergeCell ref="F217:G217"/>
    <mergeCell ref="E218:F218"/>
    <mergeCell ref="C204:D204"/>
    <mergeCell ref="F204:F205"/>
    <mergeCell ref="G204:G205"/>
    <mergeCell ref="C205:D205"/>
    <mergeCell ref="C206:D206"/>
    <mergeCell ref="F206:F207"/>
    <mergeCell ref="G206:G207"/>
    <mergeCell ref="C200:D200"/>
    <mergeCell ref="C201:D201"/>
    <mergeCell ref="C202:D202"/>
    <mergeCell ref="F202:F203"/>
    <mergeCell ref="G202:G203"/>
    <mergeCell ref="C203:D203"/>
    <mergeCell ref="C196:D196"/>
    <mergeCell ref="C197:D197"/>
    <mergeCell ref="F197:F199"/>
    <mergeCell ref="G197:G199"/>
    <mergeCell ref="C198:D198"/>
    <mergeCell ref="C199:D199"/>
    <mergeCell ref="C192:D192"/>
    <mergeCell ref="F192:F193"/>
    <mergeCell ref="G192:G193"/>
    <mergeCell ref="C193:D193"/>
    <mergeCell ref="C194:D194"/>
    <mergeCell ref="C195:D195"/>
    <mergeCell ref="F187:F188"/>
    <mergeCell ref="G187:G188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87:D187"/>
    <mergeCell ref="G177:G178"/>
    <mergeCell ref="C178:D178"/>
    <mergeCell ref="C179:D179"/>
    <mergeCell ref="E179:E180"/>
    <mergeCell ref="F179:G179"/>
    <mergeCell ref="B180:B181"/>
    <mergeCell ref="C180:D180"/>
    <mergeCell ref="C181:D181"/>
    <mergeCell ref="C173:D173"/>
    <mergeCell ref="C174:D174"/>
    <mergeCell ref="C175:D175"/>
    <mergeCell ref="C176:D176"/>
    <mergeCell ref="C177:D177"/>
    <mergeCell ref="F177:F178"/>
    <mergeCell ref="C168:D168"/>
    <mergeCell ref="C170:D170"/>
    <mergeCell ref="F170:F171"/>
    <mergeCell ref="G170:G171"/>
    <mergeCell ref="C171:D171"/>
    <mergeCell ref="C172:D172"/>
    <mergeCell ref="F162:F163"/>
    <mergeCell ref="G162:G163"/>
    <mergeCell ref="C164:D164"/>
    <mergeCell ref="C165:D165"/>
    <mergeCell ref="C166:D166"/>
    <mergeCell ref="C167:D167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G144:G147"/>
    <mergeCell ref="C145:D145"/>
    <mergeCell ref="C146:D146"/>
    <mergeCell ref="C147:D147"/>
    <mergeCell ref="C148:D148"/>
    <mergeCell ref="F148:F150"/>
    <mergeCell ref="G148:G150"/>
    <mergeCell ref="C149:D149"/>
    <mergeCell ref="C150:D150"/>
    <mergeCell ref="B141:B142"/>
    <mergeCell ref="C141:D141"/>
    <mergeCell ref="C142:D142"/>
    <mergeCell ref="C143:D143"/>
    <mergeCell ref="C144:D144"/>
    <mergeCell ref="F144:F147"/>
    <mergeCell ref="C137:D137"/>
    <mergeCell ref="C138:D138"/>
    <mergeCell ref="C139:D139"/>
    <mergeCell ref="C140:D140"/>
    <mergeCell ref="E140:E141"/>
    <mergeCell ref="F140:G140"/>
    <mergeCell ref="F131:F133"/>
    <mergeCell ref="G131:G133"/>
    <mergeCell ref="C132:D132"/>
    <mergeCell ref="C133:D133"/>
    <mergeCell ref="C134:D134"/>
    <mergeCell ref="F134:F136"/>
    <mergeCell ref="G134:G136"/>
    <mergeCell ref="C135:D135"/>
    <mergeCell ref="C136:D136"/>
    <mergeCell ref="C127:D127"/>
    <mergeCell ref="F127:F130"/>
    <mergeCell ref="G127:G130"/>
    <mergeCell ref="C128:D128"/>
    <mergeCell ref="C129:D129"/>
    <mergeCell ref="C130:D130"/>
    <mergeCell ref="G122:G123"/>
    <mergeCell ref="C123:D123"/>
    <mergeCell ref="C124:D124"/>
    <mergeCell ref="F124:F126"/>
    <mergeCell ref="G124:G126"/>
    <mergeCell ref="C125:D125"/>
    <mergeCell ref="C126:D126"/>
    <mergeCell ref="C118:D118"/>
    <mergeCell ref="C119:D119"/>
    <mergeCell ref="C120:D120"/>
    <mergeCell ref="C121:D121"/>
    <mergeCell ref="C122:D122"/>
    <mergeCell ref="F122:F123"/>
    <mergeCell ref="G112:G113"/>
    <mergeCell ref="C113:D113"/>
    <mergeCell ref="C114:D114"/>
    <mergeCell ref="C115:D115"/>
    <mergeCell ref="C116:D116"/>
    <mergeCell ref="C117:D117"/>
    <mergeCell ref="C107:D107"/>
    <mergeCell ref="C108:D108"/>
    <mergeCell ref="C109:D109"/>
    <mergeCell ref="C110:D110"/>
    <mergeCell ref="C112:D112"/>
    <mergeCell ref="F112:F113"/>
    <mergeCell ref="C101:D101"/>
    <mergeCell ref="C102:D102"/>
    <mergeCell ref="C103:D103"/>
    <mergeCell ref="C104:D104"/>
    <mergeCell ref="C105:D105"/>
    <mergeCell ref="C106:D106"/>
    <mergeCell ref="C97:D97"/>
    <mergeCell ref="F97:F98"/>
    <mergeCell ref="G97:G98"/>
    <mergeCell ref="C98:D98"/>
    <mergeCell ref="C99:D99"/>
    <mergeCell ref="C100:D100"/>
    <mergeCell ref="E93:E94"/>
    <mergeCell ref="F93:G93"/>
    <mergeCell ref="B94:B95"/>
    <mergeCell ref="C94:D94"/>
    <mergeCell ref="C95:D95"/>
    <mergeCell ref="C96:D96"/>
    <mergeCell ref="C88:D88"/>
    <mergeCell ref="C89:D89"/>
    <mergeCell ref="C90:D90"/>
    <mergeCell ref="C91:D91"/>
    <mergeCell ref="C92:D92"/>
    <mergeCell ref="C93:D93"/>
    <mergeCell ref="C84:D84"/>
    <mergeCell ref="F84:F85"/>
    <mergeCell ref="G84:G85"/>
    <mergeCell ref="C85:D85"/>
    <mergeCell ref="C86:D86"/>
    <mergeCell ref="C87:D87"/>
    <mergeCell ref="C78:D78"/>
    <mergeCell ref="C79:D79"/>
    <mergeCell ref="C80:D80"/>
    <mergeCell ref="C81:D81"/>
    <mergeCell ref="C82:D82"/>
    <mergeCell ref="C83:D83"/>
    <mergeCell ref="C73:D73"/>
    <mergeCell ref="C74:D74"/>
    <mergeCell ref="C75:D75"/>
    <mergeCell ref="C76:D76"/>
    <mergeCell ref="F76:F77"/>
    <mergeCell ref="G76:G77"/>
    <mergeCell ref="C77:D77"/>
    <mergeCell ref="F68:F69"/>
    <mergeCell ref="G68:G69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68:D68"/>
    <mergeCell ref="C58:D58"/>
    <mergeCell ref="C59:D59"/>
    <mergeCell ref="C60:D60"/>
    <mergeCell ref="C61:D61"/>
    <mergeCell ref="F61:F62"/>
    <mergeCell ref="G61:G62"/>
    <mergeCell ref="C62:D62"/>
    <mergeCell ref="C54:D54"/>
    <mergeCell ref="F54:F56"/>
    <mergeCell ref="G54:G56"/>
    <mergeCell ref="C55:D55"/>
    <mergeCell ref="C56:D56"/>
    <mergeCell ref="C57:D57"/>
    <mergeCell ref="C48:D48"/>
    <mergeCell ref="C49:D49"/>
    <mergeCell ref="C50:D50"/>
    <mergeCell ref="C51:D51"/>
    <mergeCell ref="C52:D52"/>
    <mergeCell ref="C53:D53"/>
    <mergeCell ref="C45:D45"/>
    <mergeCell ref="E45:E46"/>
    <mergeCell ref="F45:G45"/>
    <mergeCell ref="B46:B47"/>
    <mergeCell ref="C46:D46"/>
    <mergeCell ref="C47:D47"/>
    <mergeCell ref="C40:D40"/>
    <mergeCell ref="C41:D41"/>
    <mergeCell ref="C42:D42"/>
    <mergeCell ref="C43:D43"/>
    <mergeCell ref="F43:F44"/>
    <mergeCell ref="G43:G44"/>
    <mergeCell ref="C44:D44"/>
    <mergeCell ref="C36:D36"/>
    <mergeCell ref="F36:F37"/>
    <mergeCell ref="G36:G37"/>
    <mergeCell ref="C37:D37"/>
    <mergeCell ref="C38:D38"/>
    <mergeCell ref="F38:F39"/>
    <mergeCell ref="G38:G39"/>
    <mergeCell ref="C39:D39"/>
    <mergeCell ref="G32:G33"/>
    <mergeCell ref="C33:D33"/>
    <mergeCell ref="C34:D34"/>
    <mergeCell ref="F34:F35"/>
    <mergeCell ref="G34:G35"/>
    <mergeCell ref="C35:D35"/>
    <mergeCell ref="C28:D28"/>
    <mergeCell ref="C29:D29"/>
    <mergeCell ref="C30:D30"/>
    <mergeCell ref="C31:D31"/>
    <mergeCell ref="C32:D32"/>
    <mergeCell ref="F32:F33"/>
    <mergeCell ref="C22:D22"/>
    <mergeCell ref="C23:D23"/>
    <mergeCell ref="C24:D24"/>
    <mergeCell ref="C25:D25"/>
    <mergeCell ref="C26:D26"/>
    <mergeCell ref="C27:D27"/>
    <mergeCell ref="A17:G17"/>
    <mergeCell ref="C19:D19"/>
    <mergeCell ref="E19:E20"/>
    <mergeCell ref="F19:G19"/>
    <mergeCell ref="B20:B21"/>
    <mergeCell ref="C20:D20"/>
    <mergeCell ref="C21:D21"/>
    <mergeCell ref="D11:G11"/>
    <mergeCell ref="D12:G12"/>
    <mergeCell ref="D13:G13"/>
    <mergeCell ref="A14:G14"/>
    <mergeCell ref="A15:G15"/>
    <mergeCell ref="A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427"/>
  <sheetViews>
    <sheetView workbookViewId="0">
      <selection activeCell="C24" sqref="C24:D24"/>
    </sheetView>
  </sheetViews>
  <sheetFormatPr defaultColWidth="9.109375" defaultRowHeight="14.4" x14ac:dyDescent="0.3"/>
  <cols>
    <col min="1" max="1" width="6.33203125" style="1" customWidth="1"/>
    <col min="2" max="2" width="10" style="1" customWidth="1"/>
    <col min="3" max="3" width="10.44140625" style="1" customWidth="1"/>
    <col min="4" max="4" width="37.33203125" style="1" customWidth="1"/>
    <col min="5" max="5" width="7.6640625" style="1" customWidth="1"/>
    <col min="6" max="6" width="17" style="1" customWidth="1"/>
    <col min="7" max="8" width="17.109375" style="1" customWidth="1"/>
    <col min="9" max="9" width="16.88671875" style="1" customWidth="1"/>
    <col min="10" max="16384" width="9.109375" style="1"/>
  </cols>
  <sheetData>
    <row r="12" spans="1:9" ht="13.2" customHeight="1" x14ac:dyDescent="0.3">
      <c r="A12" s="1" t="s">
        <v>0</v>
      </c>
      <c r="D12" s="2" t="str">
        <f>[2]ПОДАТОЦИ!C3</f>
        <v>ЈЗУ УК за гастроентерохепатологија</v>
      </c>
      <c r="E12" s="3"/>
      <c r="F12" s="3"/>
      <c r="G12" s="4" t="s">
        <v>1</v>
      </c>
      <c r="H12" s="4"/>
      <c r="I12" s="4"/>
    </row>
    <row r="13" spans="1:9" ht="13.2" customHeight="1" x14ac:dyDescent="0.3">
      <c r="A13" s="1" t="s">
        <v>2</v>
      </c>
      <c r="D13" s="5" t="str">
        <f>[2]ПОДАТОЦИ!C4</f>
        <v>Мајка Тереза 17</v>
      </c>
      <c r="E13" s="6"/>
      <c r="F13" s="6"/>
      <c r="G13" s="4"/>
      <c r="H13" s="4"/>
      <c r="I13" s="4"/>
    </row>
    <row r="14" spans="1:9" x14ac:dyDescent="0.3">
      <c r="A14" s="1" t="s">
        <v>3</v>
      </c>
      <c r="D14" s="5" t="str">
        <f>[2]ПОДАТОЦИ!C7</f>
        <v>4030007645733</v>
      </c>
      <c r="E14" s="6"/>
      <c r="F14" s="6"/>
      <c r="G14" s="7" t="str">
        <f>[2]ПОДАТОЦИ!C15</f>
        <v>31.12.2025</v>
      </c>
      <c r="H14" s="8"/>
      <c r="I14" s="8"/>
    </row>
    <row r="15" spans="1:9" x14ac:dyDescent="0.3">
      <c r="A15" s="1" t="s">
        <v>4</v>
      </c>
      <c r="D15" s="9" t="str">
        <f>[2]ПОДАТОЦИ!C3</f>
        <v>ЈЗУ УК за гастроентерохепатологија</v>
      </c>
      <c r="E15" s="9"/>
      <c r="F15" s="9"/>
    </row>
    <row r="16" spans="1:9" x14ac:dyDescent="0.3">
      <c r="I16" s="10" t="s">
        <v>5</v>
      </c>
    </row>
    <row r="17" spans="1:9" ht="14.25" customHeight="1" x14ac:dyDescent="0.3">
      <c r="A17" s="11"/>
      <c r="B17" s="12" t="s">
        <v>6</v>
      </c>
      <c r="C17" s="13" t="s">
        <v>7</v>
      </c>
      <c r="D17" s="14"/>
      <c r="E17" s="15" t="s">
        <v>8</v>
      </c>
      <c r="F17" s="16" t="s">
        <v>9</v>
      </c>
      <c r="G17" s="17"/>
      <c r="H17" s="17"/>
      <c r="I17" s="18"/>
    </row>
    <row r="18" spans="1:9" ht="14.25" customHeight="1" x14ac:dyDescent="0.3">
      <c r="A18" s="19" t="s">
        <v>10</v>
      </c>
      <c r="B18" s="20"/>
      <c r="C18" s="21"/>
      <c r="D18" s="22"/>
      <c r="E18" s="23"/>
      <c r="F18" s="24"/>
      <c r="G18" s="17" t="s">
        <v>11</v>
      </c>
      <c r="H18" s="17"/>
      <c r="I18" s="18"/>
    </row>
    <row r="19" spans="1:9" ht="14.25" customHeight="1" x14ac:dyDescent="0.3">
      <c r="A19" s="19" t="s">
        <v>12</v>
      </c>
      <c r="B19" s="20"/>
      <c r="C19" s="21"/>
      <c r="D19" s="22"/>
      <c r="E19" s="23"/>
      <c r="F19" s="11" t="s">
        <v>13</v>
      </c>
      <c r="G19" s="25" t="s">
        <v>14</v>
      </c>
      <c r="H19" s="26" t="s">
        <v>15</v>
      </c>
      <c r="I19" s="11" t="s">
        <v>16</v>
      </c>
    </row>
    <row r="20" spans="1:9" ht="14.25" customHeight="1" x14ac:dyDescent="0.3">
      <c r="A20" s="27"/>
      <c r="B20" s="28"/>
      <c r="C20" s="29"/>
      <c r="D20" s="30"/>
      <c r="E20" s="31"/>
      <c r="F20" s="19" t="s">
        <v>17</v>
      </c>
      <c r="G20" s="32"/>
      <c r="H20" s="15"/>
      <c r="I20" s="27" t="s">
        <v>18</v>
      </c>
    </row>
    <row r="21" spans="1:9" s="36" customFormat="1" ht="10.199999999999999" x14ac:dyDescent="0.2">
      <c r="A21" s="33">
        <v>1</v>
      </c>
      <c r="B21" s="33">
        <v>2</v>
      </c>
      <c r="C21" s="34">
        <v>3</v>
      </c>
      <c r="D21" s="35"/>
      <c r="E21" s="33">
        <v>4</v>
      </c>
      <c r="F21" s="33">
        <v>5</v>
      </c>
      <c r="G21" s="33">
        <v>6</v>
      </c>
      <c r="H21" s="33">
        <v>7</v>
      </c>
      <c r="I21" s="33">
        <v>8</v>
      </c>
    </row>
    <row r="22" spans="1:9" x14ac:dyDescent="0.3">
      <c r="A22" s="37"/>
      <c r="B22" s="38"/>
      <c r="C22" s="39" t="s">
        <v>19</v>
      </c>
      <c r="D22" s="40"/>
      <c r="E22" s="41">
        <v>111</v>
      </c>
      <c r="F22" s="42"/>
      <c r="G22" s="42"/>
      <c r="H22" s="42"/>
      <c r="I22" s="42"/>
    </row>
    <row r="23" spans="1:9" x14ac:dyDescent="0.3">
      <c r="A23" s="43"/>
      <c r="B23" s="38"/>
      <c r="C23" s="44" t="s">
        <v>20</v>
      </c>
      <c r="D23" s="45"/>
      <c r="E23" s="46"/>
      <c r="F23" s="47"/>
      <c r="G23" s="47"/>
      <c r="H23" s="47"/>
      <c r="I23" s="47"/>
    </row>
    <row r="24" spans="1:9" x14ac:dyDescent="0.3">
      <c r="A24" s="48"/>
      <c r="B24" s="38"/>
      <c r="C24" s="44" t="s">
        <v>21</v>
      </c>
      <c r="D24" s="45"/>
      <c r="E24" s="49"/>
      <c r="F24" s="50">
        <f>F25+F26+F29+F38+F47</f>
        <v>0</v>
      </c>
      <c r="G24" s="50">
        <f>G25+G26+G29+G38+G47</f>
        <v>0</v>
      </c>
      <c r="H24" s="50">
        <f>H25+H26+H29+H38+H47</f>
        <v>0</v>
      </c>
      <c r="I24" s="50">
        <f>I25+I26+I29+I38+I47</f>
        <v>0</v>
      </c>
    </row>
    <row r="25" spans="1:9" ht="16.5" customHeight="1" x14ac:dyDescent="0.3">
      <c r="A25" s="51">
        <v>1</v>
      </c>
      <c r="B25" s="52" t="s">
        <v>22</v>
      </c>
      <c r="C25" s="53" t="s">
        <v>23</v>
      </c>
      <c r="D25" s="54"/>
      <c r="E25" s="51">
        <v>112</v>
      </c>
      <c r="F25" s="55">
        <f>SUM([2]ЗАКЛИСТ!D9:D16)</f>
        <v>0</v>
      </c>
      <c r="G25" s="55">
        <f>SUM([2]ЗАКЛИСТ!C9:C14)</f>
        <v>0</v>
      </c>
      <c r="H25" s="55">
        <f>-SUM([2]ЗАКЛИСТ!C15:C16)</f>
        <v>0</v>
      </c>
      <c r="I25" s="42">
        <f>G25-H25</f>
        <v>0</v>
      </c>
    </row>
    <row r="26" spans="1:9" x14ac:dyDescent="0.3">
      <c r="A26" s="41">
        <v>2</v>
      </c>
      <c r="B26" s="56" t="s">
        <v>24</v>
      </c>
      <c r="C26" s="39" t="s">
        <v>25</v>
      </c>
      <c r="D26" s="40"/>
      <c r="E26" s="41">
        <v>113</v>
      </c>
      <c r="F26" s="57">
        <f>SUM([2]ЗАКЛИСТ!D17:D20)</f>
        <v>0</v>
      </c>
      <c r="G26" s="57">
        <f>SUM([2]ЗАКЛИСТ!C17:C20)</f>
        <v>0</v>
      </c>
      <c r="H26" s="57">
        <v>0</v>
      </c>
      <c r="I26" s="57">
        <f>G26-H26</f>
        <v>0</v>
      </c>
    </row>
    <row r="27" spans="1:9" ht="11.25" customHeight="1" x14ac:dyDescent="0.3">
      <c r="A27" s="49"/>
      <c r="B27" s="58" t="s">
        <v>26</v>
      </c>
      <c r="C27" s="59" t="s">
        <v>27</v>
      </c>
      <c r="D27" s="60"/>
      <c r="E27" s="49"/>
      <c r="F27" s="61"/>
      <c r="G27" s="61"/>
      <c r="H27" s="61"/>
      <c r="I27" s="61"/>
    </row>
    <row r="28" spans="1:9" x14ac:dyDescent="0.3">
      <c r="A28" s="37"/>
      <c r="B28" s="56"/>
      <c r="C28" s="39" t="s">
        <v>28</v>
      </c>
      <c r="D28" s="40"/>
      <c r="E28" s="62"/>
      <c r="F28" s="42"/>
      <c r="G28" s="42"/>
      <c r="H28" s="42"/>
      <c r="I28" s="47"/>
    </row>
    <row r="29" spans="1:9" x14ac:dyDescent="0.3">
      <c r="A29" s="48"/>
      <c r="B29" s="58"/>
      <c r="C29" s="59" t="s">
        <v>29</v>
      </c>
      <c r="D29" s="60"/>
      <c r="E29" s="63">
        <v>114</v>
      </c>
      <c r="F29" s="64">
        <f>F30+F31+F32+F33+F34+F35+F36</f>
        <v>0</v>
      </c>
      <c r="G29" s="64">
        <f>G30+G31+G32+G33+G34+G35+G36</f>
        <v>0</v>
      </c>
      <c r="H29" s="64">
        <f>H30+H31+H32+H33+H34+H35+H36</f>
        <v>0</v>
      </c>
      <c r="I29" s="64">
        <f>I30+I31+I32+I33+I34+I35+I36</f>
        <v>0</v>
      </c>
    </row>
    <row r="30" spans="1:9" ht="16.5" customHeight="1" x14ac:dyDescent="0.3">
      <c r="A30" s="51">
        <v>3</v>
      </c>
      <c r="B30" s="52" t="s">
        <v>30</v>
      </c>
      <c r="C30" s="65" t="s">
        <v>31</v>
      </c>
      <c r="D30" s="65"/>
      <c r="E30" s="51">
        <v>115</v>
      </c>
      <c r="F30" s="55">
        <f>[2]ЗАКЛИСТ!D22+[2]ЗАКЛИСТ!D30</f>
        <v>0</v>
      </c>
      <c r="G30" s="55">
        <f>[2]ЗАКЛИСТ!C22</f>
        <v>0</v>
      </c>
      <c r="H30" s="55">
        <f>-[2]ЗАКЛИСТ!C30</f>
        <v>0</v>
      </c>
      <c r="I30" s="55">
        <f t="shared" ref="I30:I36" si="0">G30-H30</f>
        <v>0</v>
      </c>
    </row>
    <row r="31" spans="1:9" ht="16.5" customHeight="1" x14ac:dyDescent="0.3">
      <c r="A31" s="51">
        <v>4</v>
      </c>
      <c r="B31" s="52" t="s">
        <v>32</v>
      </c>
      <c r="C31" s="65" t="s">
        <v>33</v>
      </c>
      <c r="D31" s="65"/>
      <c r="E31" s="51">
        <v>116</v>
      </c>
      <c r="F31" s="55">
        <f>[2]ЗАКЛИСТ!D23-[2]ЗАКЛИСТ!D31</f>
        <v>0</v>
      </c>
      <c r="G31" s="55">
        <f>[2]ЗАКЛИСТ!C23</f>
        <v>0</v>
      </c>
      <c r="H31" s="55">
        <f>-[2]ЗАКЛИСТ!C31</f>
        <v>0</v>
      </c>
      <c r="I31" s="55">
        <f t="shared" si="0"/>
        <v>0</v>
      </c>
    </row>
    <row r="32" spans="1:9" ht="16.5" customHeight="1" x14ac:dyDescent="0.3">
      <c r="A32" s="51">
        <v>5</v>
      </c>
      <c r="B32" s="52" t="s">
        <v>34</v>
      </c>
      <c r="C32" s="65" t="s">
        <v>35</v>
      </c>
      <c r="D32" s="65"/>
      <c r="E32" s="51">
        <v>117</v>
      </c>
      <c r="F32" s="55">
        <f>SUM([2]ЗАКЛИСТ!D24)+[2]ЗАКЛИСТ!D32+[2]ЗАКЛИСТ!D33</f>
        <v>0</v>
      </c>
      <c r="G32" s="55">
        <f>[2]ЗАКЛИСТ!C24</f>
        <v>0</v>
      </c>
      <c r="H32" s="55">
        <f>-[2]ЗАКЛИСТ!C32</f>
        <v>0</v>
      </c>
      <c r="I32" s="55">
        <f>G32-H32</f>
        <v>0</v>
      </c>
    </row>
    <row r="33" spans="1:9" ht="16.5" customHeight="1" x14ac:dyDescent="0.3">
      <c r="A33" s="51">
        <v>6</v>
      </c>
      <c r="B33" s="52" t="s">
        <v>36</v>
      </c>
      <c r="C33" s="65" t="s">
        <v>37</v>
      </c>
      <c r="D33" s="65"/>
      <c r="E33" s="51">
        <v>118</v>
      </c>
      <c r="F33" s="55">
        <f>[2]ЗАКЛИСТ!D25+[2]ЗАКЛИСТ!D34</f>
        <v>0</v>
      </c>
      <c r="G33" s="55">
        <f>[2]ЗАКЛИСТ!C25</f>
        <v>0</v>
      </c>
      <c r="H33" s="55">
        <f>-[2]ЗАКЛИСТ!C33</f>
        <v>0</v>
      </c>
      <c r="I33" s="55">
        <f t="shared" si="0"/>
        <v>0</v>
      </c>
    </row>
    <row r="34" spans="1:9" ht="16.5" customHeight="1" x14ac:dyDescent="0.3">
      <c r="A34" s="51">
        <v>7</v>
      </c>
      <c r="B34" s="52" t="s">
        <v>38</v>
      </c>
      <c r="C34" s="65" t="s">
        <v>39</v>
      </c>
      <c r="D34" s="65"/>
      <c r="E34" s="51">
        <v>119</v>
      </c>
      <c r="F34" s="55">
        <f>[2]ЗАКЛИСТ!D26+[2]ЗАКЛИСТ!D35</f>
        <v>0</v>
      </c>
      <c r="G34" s="55">
        <f>[2]ЗАКЛИСТ!C26</f>
        <v>0</v>
      </c>
      <c r="H34" s="55">
        <f>-[2]ЗАКЛИСТ!C34</f>
        <v>0</v>
      </c>
      <c r="I34" s="55">
        <f t="shared" si="0"/>
        <v>0</v>
      </c>
    </row>
    <row r="35" spans="1:9" ht="16.5" customHeight="1" x14ac:dyDescent="0.3">
      <c r="A35" s="51">
        <v>8</v>
      </c>
      <c r="B35" s="52" t="s">
        <v>40</v>
      </c>
      <c r="C35" s="65" t="s">
        <v>41</v>
      </c>
      <c r="D35" s="65"/>
      <c r="E35" s="51">
        <v>120</v>
      </c>
      <c r="F35" s="55">
        <f>[2]ЗАКЛИСТ!D27+[2]ЗАКЛИСТ!D36</f>
        <v>0</v>
      </c>
      <c r="G35" s="55">
        <f>[2]ЗАКЛИСТ!C27</f>
        <v>0</v>
      </c>
      <c r="H35" s="55">
        <f>-[2]ЗАКЛИСТ!C35</f>
        <v>0</v>
      </c>
      <c r="I35" s="55">
        <f t="shared" si="0"/>
        <v>0</v>
      </c>
    </row>
    <row r="36" spans="1:9" ht="16.5" customHeight="1" x14ac:dyDescent="0.3">
      <c r="A36" s="51">
        <v>9</v>
      </c>
      <c r="B36" s="52" t="s">
        <v>42</v>
      </c>
      <c r="C36" s="65" t="s">
        <v>43</v>
      </c>
      <c r="D36" s="65"/>
      <c r="E36" s="51">
        <v>121</v>
      </c>
      <c r="F36" s="55">
        <f>[2]ЗАКЛИСТ!D28</f>
        <v>0</v>
      </c>
      <c r="G36" s="55">
        <f>[2]ЗАКЛИСТ!C28</f>
        <v>0</v>
      </c>
      <c r="H36" s="55">
        <v>0</v>
      </c>
      <c r="I36" s="42">
        <f t="shared" si="0"/>
        <v>0</v>
      </c>
    </row>
    <row r="37" spans="1:9" x14ac:dyDescent="0.3">
      <c r="A37" s="46">
        <v>10</v>
      </c>
      <c r="B37" s="66" t="s">
        <v>44</v>
      </c>
      <c r="C37" s="44" t="s">
        <v>45</v>
      </c>
      <c r="D37" s="45"/>
      <c r="E37" s="46">
        <v>122</v>
      </c>
      <c r="F37" s="42"/>
      <c r="G37" s="42"/>
      <c r="H37" s="67"/>
      <c r="I37" s="42"/>
    </row>
    <row r="38" spans="1:9" x14ac:dyDescent="0.3">
      <c r="A38" s="49"/>
      <c r="B38" s="68"/>
      <c r="C38" s="59" t="s">
        <v>46</v>
      </c>
      <c r="D38" s="60"/>
      <c r="E38" s="49"/>
      <c r="F38" s="64">
        <f>[2]ЗАКЛИСТ!D37</f>
        <v>0</v>
      </c>
      <c r="G38" s="64">
        <f>[2]ЗАКЛИСТ!C37</f>
        <v>0</v>
      </c>
      <c r="H38" s="69">
        <v>0</v>
      </c>
      <c r="I38" s="64">
        <f>G38-H38</f>
        <v>0</v>
      </c>
    </row>
    <row r="39" spans="1:9" x14ac:dyDescent="0.3">
      <c r="A39" s="70"/>
      <c r="B39" s="38"/>
      <c r="D39" s="71"/>
      <c r="E39" s="71"/>
    </row>
    <row r="40" spans="1:9" ht="14.25" customHeight="1" x14ac:dyDescent="0.3">
      <c r="A40" s="11"/>
      <c r="B40" s="12" t="s">
        <v>6</v>
      </c>
      <c r="C40" s="13" t="s">
        <v>7</v>
      </c>
      <c r="D40" s="14"/>
      <c r="E40" s="15" t="s">
        <v>8</v>
      </c>
      <c r="F40" s="16" t="s">
        <v>9</v>
      </c>
      <c r="G40" s="17"/>
      <c r="H40" s="17"/>
      <c r="I40" s="18"/>
    </row>
    <row r="41" spans="1:9" ht="14.25" customHeight="1" x14ac:dyDescent="0.3">
      <c r="A41" s="19" t="s">
        <v>10</v>
      </c>
      <c r="B41" s="20"/>
      <c r="C41" s="21"/>
      <c r="D41" s="22"/>
      <c r="E41" s="23"/>
      <c r="F41" s="24"/>
      <c r="G41" s="17" t="s">
        <v>11</v>
      </c>
      <c r="H41" s="17"/>
      <c r="I41" s="18"/>
    </row>
    <row r="42" spans="1:9" ht="14.25" customHeight="1" x14ac:dyDescent="0.3">
      <c r="A42" s="19" t="s">
        <v>12</v>
      </c>
      <c r="B42" s="20"/>
      <c r="C42" s="21"/>
      <c r="D42" s="22"/>
      <c r="E42" s="23"/>
      <c r="F42" s="11" t="s">
        <v>13</v>
      </c>
      <c r="G42" s="25" t="s">
        <v>14</v>
      </c>
      <c r="H42" s="26" t="s">
        <v>15</v>
      </c>
      <c r="I42" s="11" t="s">
        <v>16</v>
      </c>
    </row>
    <row r="43" spans="1:9" ht="14.25" customHeight="1" x14ac:dyDescent="0.3">
      <c r="A43" s="27"/>
      <c r="B43" s="28"/>
      <c r="C43" s="29"/>
      <c r="D43" s="30"/>
      <c r="E43" s="31"/>
      <c r="F43" s="19" t="s">
        <v>17</v>
      </c>
      <c r="G43" s="32"/>
      <c r="H43" s="15"/>
      <c r="I43" s="27" t="s">
        <v>18</v>
      </c>
    </row>
    <row r="44" spans="1:9" x14ac:dyDescent="0.3">
      <c r="A44" s="33">
        <v>1</v>
      </c>
      <c r="B44" s="33">
        <v>2</v>
      </c>
      <c r="C44" s="34">
        <v>3</v>
      </c>
      <c r="D44" s="35"/>
      <c r="E44" s="33">
        <v>4</v>
      </c>
      <c r="F44" s="33">
        <v>5</v>
      </c>
      <c r="G44" s="33">
        <v>6</v>
      </c>
      <c r="H44" s="33">
        <v>7</v>
      </c>
      <c r="I44" s="72">
        <v>8</v>
      </c>
    </row>
    <row r="45" spans="1:9" ht="17.25" customHeight="1" x14ac:dyDescent="0.3">
      <c r="A45" s="62">
        <v>11</v>
      </c>
      <c r="B45" s="56"/>
      <c r="C45" s="39" t="s">
        <v>47</v>
      </c>
      <c r="D45" s="40"/>
      <c r="E45" s="62"/>
      <c r="F45" s="73"/>
      <c r="G45" s="73"/>
      <c r="H45" s="73"/>
      <c r="I45" s="73"/>
    </row>
    <row r="46" spans="1:9" ht="17.25" customHeight="1" x14ac:dyDescent="0.3">
      <c r="A46" s="74"/>
      <c r="B46" s="75"/>
      <c r="C46" s="28" t="s">
        <v>48</v>
      </c>
      <c r="D46" s="76"/>
      <c r="E46" s="74"/>
      <c r="F46" s="47"/>
      <c r="G46" s="47"/>
      <c r="H46" s="47"/>
      <c r="I46" s="47"/>
    </row>
    <row r="47" spans="1:9" ht="17.25" customHeight="1" x14ac:dyDescent="0.3">
      <c r="A47" s="63"/>
      <c r="B47" s="58" t="s">
        <v>49</v>
      </c>
      <c r="C47" s="77" t="s">
        <v>50</v>
      </c>
      <c r="D47" s="78"/>
      <c r="E47" s="63">
        <v>123</v>
      </c>
      <c r="F47" s="64">
        <f>SUM([2]ЗАКЛИСТ!D39:D43)</f>
        <v>0</v>
      </c>
      <c r="G47" s="64">
        <f>SUM([2]ЗАКЛИСТ!C39:C43)</f>
        <v>0</v>
      </c>
      <c r="H47" s="64">
        <v>0</v>
      </c>
      <c r="I47" s="64">
        <f>G47-H47</f>
        <v>0</v>
      </c>
    </row>
    <row r="48" spans="1:9" ht="17.25" customHeight="1" x14ac:dyDescent="0.3">
      <c r="A48" s="74"/>
      <c r="B48" s="75"/>
      <c r="C48" s="79" t="s">
        <v>51</v>
      </c>
      <c r="D48" s="80"/>
      <c r="E48" s="74"/>
      <c r="F48" s="47"/>
      <c r="G48" s="47"/>
      <c r="H48" s="47"/>
      <c r="I48" s="47"/>
    </row>
    <row r="49" spans="1:9" x14ac:dyDescent="0.3">
      <c r="A49" s="63"/>
      <c r="B49" s="58"/>
      <c r="C49" s="59" t="s">
        <v>52</v>
      </c>
      <c r="D49" s="60"/>
      <c r="E49" s="63">
        <v>124</v>
      </c>
      <c r="F49" s="64">
        <f>F51+F60+F61+F67+F69+F77+F78+F80+F81+F82</f>
        <v>34872357</v>
      </c>
      <c r="G49" s="64">
        <f>G51+G60+G61+G67+G69+G77+G78+G80+G81+G82</f>
        <v>34868295</v>
      </c>
      <c r="H49" s="64">
        <f>H51+H60+H61+H67+H69+H77+H78+H80+H81+H82</f>
        <v>0</v>
      </c>
      <c r="I49" s="64">
        <f>I51+I60+I61+I67+I69+I77+I78+I80+I81+I82</f>
        <v>34868295</v>
      </c>
    </row>
    <row r="50" spans="1:9" ht="17.25" customHeight="1" x14ac:dyDescent="0.3">
      <c r="A50" s="62"/>
      <c r="B50" s="56"/>
      <c r="C50" s="39" t="s">
        <v>53</v>
      </c>
      <c r="D50" s="40"/>
      <c r="E50" s="62"/>
      <c r="F50" s="42"/>
      <c r="G50" s="42"/>
      <c r="H50" s="42"/>
      <c r="I50" s="42"/>
    </row>
    <row r="51" spans="1:9" x14ac:dyDescent="0.3">
      <c r="A51" s="63"/>
      <c r="B51" s="58"/>
      <c r="C51" s="59" t="s">
        <v>54</v>
      </c>
      <c r="D51" s="60"/>
      <c r="E51" s="63">
        <v>125</v>
      </c>
      <c r="F51" s="64">
        <f>F52+F53+F54+F55+F56+F57+F58+F59</f>
        <v>5460193</v>
      </c>
      <c r="G51" s="64">
        <f>G52+G53+G54+G55+G56+G57+G58+G59</f>
        <v>3641402</v>
      </c>
      <c r="H51" s="64">
        <f>H52+H53+H54+H55+H56+H57+H58+H59</f>
        <v>0</v>
      </c>
      <c r="I51" s="64">
        <f>I52+I53+I54+I55+I56+I57+I58+I59</f>
        <v>3641402</v>
      </c>
    </row>
    <row r="52" spans="1:9" ht="17.25" customHeight="1" x14ac:dyDescent="0.3">
      <c r="A52" s="51">
        <v>12</v>
      </c>
      <c r="B52" s="52" t="s">
        <v>55</v>
      </c>
      <c r="C52" s="65" t="s">
        <v>56</v>
      </c>
      <c r="D52" s="65"/>
      <c r="E52" s="51">
        <v>126</v>
      </c>
      <c r="F52" s="55">
        <f>[2]ЗАКЛИСТ!D51</f>
        <v>5456356</v>
      </c>
      <c r="G52" s="55">
        <f>[2]ЗАКЛИСТ!C51</f>
        <v>3624233</v>
      </c>
      <c r="H52" s="55"/>
      <c r="I52" s="55">
        <f>G52-H52</f>
        <v>3624233</v>
      </c>
    </row>
    <row r="53" spans="1:9" ht="17.25" customHeight="1" x14ac:dyDescent="0.3">
      <c r="A53" s="51">
        <v>13</v>
      </c>
      <c r="B53" s="52" t="s">
        <v>57</v>
      </c>
      <c r="C53" s="81" t="s">
        <v>58</v>
      </c>
      <c r="D53" s="51"/>
      <c r="E53" s="51">
        <v>127</v>
      </c>
      <c r="F53" s="55">
        <f>[2]ЗАКЛИСТ!D52</f>
        <v>3837</v>
      </c>
      <c r="G53" s="55">
        <f>[2]ЗАКЛИСТ!C52</f>
        <v>17169</v>
      </c>
      <c r="H53" s="55"/>
      <c r="I53" s="55">
        <f t="shared" ref="I53:I60" si="1">G53-H53</f>
        <v>17169</v>
      </c>
    </row>
    <row r="54" spans="1:9" ht="17.25" customHeight="1" x14ac:dyDescent="0.3">
      <c r="A54" s="51">
        <v>14</v>
      </c>
      <c r="B54" s="52" t="s">
        <v>59</v>
      </c>
      <c r="C54" s="81" t="s">
        <v>60</v>
      </c>
      <c r="D54" s="51"/>
      <c r="E54" s="51">
        <v>128</v>
      </c>
      <c r="F54" s="55">
        <f>[2]ЗАКЛИСТ!D53</f>
        <v>0</v>
      </c>
      <c r="G54" s="55">
        <f>[2]ЗАКЛИСТ!C53</f>
        <v>0</v>
      </c>
      <c r="H54" s="55"/>
      <c r="I54" s="55">
        <f t="shared" si="1"/>
        <v>0</v>
      </c>
    </row>
    <row r="55" spans="1:9" ht="17.25" customHeight="1" x14ac:dyDescent="0.3">
      <c r="A55" s="51">
        <v>15</v>
      </c>
      <c r="B55" s="52" t="s">
        <v>61</v>
      </c>
      <c r="C55" s="81" t="s">
        <v>62</v>
      </c>
      <c r="D55" s="51"/>
      <c r="E55" s="51">
        <v>129</v>
      </c>
      <c r="F55" s="55">
        <f>[2]ЗАКЛИСТ!D54</f>
        <v>0</v>
      </c>
      <c r="G55" s="55">
        <f>[2]ЗАКЛИСТ!C54</f>
        <v>0</v>
      </c>
      <c r="H55" s="55"/>
      <c r="I55" s="55">
        <f t="shared" si="1"/>
        <v>0</v>
      </c>
    </row>
    <row r="56" spans="1:9" ht="17.25" customHeight="1" x14ac:dyDescent="0.3">
      <c r="A56" s="51">
        <v>16</v>
      </c>
      <c r="B56" s="52" t="s">
        <v>63</v>
      </c>
      <c r="C56" s="81" t="s">
        <v>64</v>
      </c>
      <c r="D56" s="51"/>
      <c r="E56" s="51">
        <v>130</v>
      </c>
      <c r="F56" s="55">
        <f>[2]ЗАКЛИСТ!D55</f>
        <v>0</v>
      </c>
      <c r="G56" s="55">
        <f>[2]ЗАКЛИСТ!C55</f>
        <v>0</v>
      </c>
      <c r="H56" s="55"/>
      <c r="I56" s="55">
        <f t="shared" si="1"/>
        <v>0</v>
      </c>
    </row>
    <row r="57" spans="1:9" ht="17.25" customHeight="1" x14ac:dyDescent="0.3">
      <c r="A57" s="51">
        <v>17</v>
      </c>
      <c r="B57" s="52" t="s">
        <v>65</v>
      </c>
      <c r="C57" s="81" t="s">
        <v>66</v>
      </c>
      <c r="D57" s="51"/>
      <c r="E57" s="51">
        <v>131</v>
      </c>
      <c r="F57" s="55">
        <f>[2]ЗАКЛИСТ!D56</f>
        <v>0</v>
      </c>
      <c r="G57" s="55">
        <f>[2]ЗАКЛИСТ!C56</f>
        <v>0</v>
      </c>
      <c r="H57" s="55"/>
      <c r="I57" s="55">
        <f t="shared" si="1"/>
        <v>0</v>
      </c>
    </row>
    <row r="58" spans="1:9" ht="17.25" customHeight="1" x14ac:dyDescent="0.3">
      <c r="A58" s="51">
        <v>18</v>
      </c>
      <c r="B58" s="52" t="s">
        <v>67</v>
      </c>
      <c r="C58" s="81" t="s">
        <v>68</v>
      </c>
      <c r="D58" s="51"/>
      <c r="E58" s="51">
        <v>132</v>
      </c>
      <c r="F58" s="55">
        <f>[2]ЗАКЛИСТ!D57</f>
        <v>0</v>
      </c>
      <c r="G58" s="55">
        <f>[2]ЗАКЛИСТ!C57</f>
        <v>0</v>
      </c>
      <c r="H58" s="55"/>
      <c r="I58" s="55">
        <f t="shared" si="1"/>
        <v>0</v>
      </c>
    </row>
    <row r="59" spans="1:9" ht="17.25" customHeight="1" x14ac:dyDescent="0.3">
      <c r="A59" s="51">
        <v>19</v>
      </c>
      <c r="B59" s="52" t="s">
        <v>69</v>
      </c>
      <c r="C59" s="81" t="s">
        <v>70</v>
      </c>
      <c r="D59" s="51"/>
      <c r="E59" s="51">
        <v>133</v>
      </c>
      <c r="F59" s="55">
        <f>[2]ЗАКЛИСТ!D58</f>
        <v>0</v>
      </c>
      <c r="G59" s="55">
        <f>[2]ЗАКЛИСТ!C58</f>
        <v>0</v>
      </c>
      <c r="H59" s="55"/>
      <c r="I59" s="55">
        <f t="shared" si="1"/>
        <v>0</v>
      </c>
    </row>
    <row r="60" spans="1:9" ht="17.25" customHeight="1" x14ac:dyDescent="0.3">
      <c r="A60" s="51">
        <v>20</v>
      </c>
      <c r="B60" s="52" t="s">
        <v>71</v>
      </c>
      <c r="C60" s="81" t="s">
        <v>72</v>
      </c>
      <c r="D60" s="51"/>
      <c r="E60" s="51">
        <v>134</v>
      </c>
      <c r="F60" s="55">
        <f>SUM([2]ЗАКЛИСТ!D59:D64)</f>
        <v>0</v>
      </c>
      <c r="G60" s="55">
        <f>SUM([2]ЗАКЛИСТ!C59:C64)</f>
        <v>0</v>
      </c>
      <c r="H60" s="55"/>
      <c r="I60" s="55">
        <f t="shared" si="1"/>
        <v>0</v>
      </c>
    </row>
    <row r="61" spans="1:9" ht="17.25" customHeight="1" x14ac:dyDescent="0.3">
      <c r="A61" s="51"/>
      <c r="B61" s="52"/>
      <c r="C61" s="81" t="s">
        <v>73</v>
      </c>
      <c r="D61" s="51"/>
      <c r="E61" s="51">
        <v>135</v>
      </c>
      <c r="F61" s="55">
        <f>F62+F63+F64+F65</f>
        <v>28756362</v>
      </c>
      <c r="G61" s="55">
        <f>G62+G63+G64+G65</f>
        <v>31044250</v>
      </c>
      <c r="H61" s="55">
        <f>H62+H63+H64+H65</f>
        <v>0</v>
      </c>
      <c r="I61" s="55">
        <f>I62+I63+I64+I65</f>
        <v>31044250</v>
      </c>
    </row>
    <row r="62" spans="1:9" ht="17.25" customHeight="1" x14ac:dyDescent="0.3">
      <c r="A62" s="51">
        <v>21</v>
      </c>
      <c r="B62" s="52" t="s">
        <v>74</v>
      </c>
      <c r="C62" s="81" t="s">
        <v>75</v>
      </c>
      <c r="D62" s="51"/>
      <c r="E62" s="51">
        <v>136</v>
      </c>
      <c r="F62" s="55">
        <f>[2]ЗАКЛИСТ!D65</f>
        <v>19655729</v>
      </c>
      <c r="G62" s="55">
        <f>[2]ЗАКЛИСТ!C65</f>
        <v>22213899</v>
      </c>
      <c r="H62" s="55"/>
      <c r="I62" s="55">
        <f>G62-H62</f>
        <v>22213899</v>
      </c>
    </row>
    <row r="63" spans="1:9" ht="17.25" customHeight="1" x14ac:dyDescent="0.3">
      <c r="A63" s="51">
        <v>22</v>
      </c>
      <c r="B63" s="52" t="s">
        <v>76</v>
      </c>
      <c r="C63" s="81" t="s">
        <v>77</v>
      </c>
      <c r="D63" s="51"/>
      <c r="E63" s="51">
        <v>136</v>
      </c>
      <c r="F63" s="55">
        <f>[2]ЗАКЛИСТ!D66</f>
        <v>0</v>
      </c>
      <c r="G63" s="55">
        <f>[2]ЗАКЛИСТ!C66</f>
        <v>0</v>
      </c>
      <c r="H63" s="55"/>
      <c r="I63" s="55">
        <f>G63-H63</f>
        <v>0</v>
      </c>
    </row>
    <row r="64" spans="1:9" ht="17.25" customHeight="1" x14ac:dyDescent="0.3">
      <c r="A64" s="51">
        <v>23</v>
      </c>
      <c r="B64" s="52" t="s">
        <v>78</v>
      </c>
      <c r="C64" s="81" t="s">
        <v>79</v>
      </c>
      <c r="D64" s="51"/>
      <c r="E64" s="51">
        <v>138</v>
      </c>
      <c r="F64" s="55">
        <f>[2]ЗАКЛИСТ!D67+[2]ЗАКЛИСТ!D69</f>
        <v>9100633</v>
      </c>
      <c r="G64" s="55">
        <f>[2]ЗАКЛИСТ!C67</f>
        <v>8830351</v>
      </c>
      <c r="H64" s="55">
        <f>-[2]ЗАКЛИСТ!C69</f>
        <v>0</v>
      </c>
      <c r="I64" s="55">
        <f>G64-H64</f>
        <v>8830351</v>
      </c>
    </row>
    <row r="65" spans="1:9" ht="17.25" customHeight="1" x14ac:dyDescent="0.3">
      <c r="A65" s="51">
        <v>24</v>
      </c>
      <c r="B65" s="52" t="s">
        <v>80</v>
      </c>
      <c r="C65" s="81" t="s">
        <v>81</v>
      </c>
      <c r="D65" s="51"/>
      <c r="E65" s="51">
        <v>139</v>
      </c>
      <c r="F65" s="55">
        <f>[2]ЗАКЛИСТ!D68+[2]ЗАКЛИСТ!D70</f>
        <v>0</v>
      </c>
      <c r="G65" s="55">
        <f>[2]ЗАКЛИСТ!C68</f>
        <v>0</v>
      </c>
      <c r="H65" s="55">
        <f>-[2]ЗАКЛИСТ!C70</f>
        <v>0</v>
      </c>
      <c r="I65" s="42">
        <f>G65-H65</f>
        <v>0</v>
      </c>
    </row>
    <row r="66" spans="1:9" ht="17.25" customHeight="1" x14ac:dyDescent="0.3">
      <c r="A66" s="62">
        <v>25</v>
      </c>
      <c r="B66" s="56" t="s">
        <v>82</v>
      </c>
      <c r="C66" s="39" t="s">
        <v>83</v>
      </c>
      <c r="D66" s="40"/>
      <c r="E66" s="62"/>
      <c r="F66" s="42"/>
      <c r="G66" s="42"/>
      <c r="H66" s="67"/>
      <c r="I66" s="42"/>
    </row>
    <row r="67" spans="1:9" ht="14.25" customHeight="1" x14ac:dyDescent="0.3">
      <c r="A67" s="63"/>
      <c r="B67" s="58"/>
      <c r="C67" s="77" t="s">
        <v>84</v>
      </c>
      <c r="D67" s="78"/>
      <c r="E67" s="63">
        <v>140</v>
      </c>
      <c r="F67" s="64">
        <f>SUM([2]ЗАКЛИСТ!D71:D73)</f>
        <v>0</v>
      </c>
      <c r="G67" s="64">
        <f>SUM([2]ЗАКЛИСТ!C71:C73)</f>
        <v>0</v>
      </c>
      <c r="H67" s="69"/>
      <c r="I67" s="64">
        <f>G67-H67</f>
        <v>0</v>
      </c>
    </row>
    <row r="68" spans="1:9" ht="17.25" customHeight="1" x14ac:dyDescent="0.3">
      <c r="A68" s="62">
        <v>26</v>
      </c>
      <c r="B68" s="56" t="s">
        <v>85</v>
      </c>
      <c r="C68" s="82" t="s">
        <v>86</v>
      </c>
      <c r="D68" s="83"/>
      <c r="E68" s="62"/>
      <c r="F68" s="42"/>
      <c r="G68" s="42"/>
      <c r="H68" s="42"/>
      <c r="I68" s="42"/>
    </row>
    <row r="69" spans="1:9" ht="17.25" customHeight="1" x14ac:dyDescent="0.3">
      <c r="A69" s="63"/>
      <c r="B69" s="58"/>
      <c r="C69" s="77"/>
      <c r="D69" s="78"/>
      <c r="E69" s="63">
        <v>141</v>
      </c>
      <c r="F69" s="64">
        <f>SUM([2]ЗАКЛИСТ!D74:D80)</f>
        <v>0</v>
      </c>
      <c r="G69" s="64">
        <f>SUM([2]ЗАКЛИСТ!C74:C79)</f>
        <v>0</v>
      </c>
      <c r="H69" s="64">
        <f>-[2]ЗАКЛИСТ!C80</f>
        <v>0</v>
      </c>
      <c r="I69" s="64">
        <f>G69-H69</f>
        <v>0</v>
      </c>
    </row>
    <row r="70" spans="1:9" x14ac:dyDescent="0.3">
      <c r="A70" s="70"/>
      <c r="B70" s="38"/>
      <c r="D70" s="71"/>
      <c r="E70" s="71"/>
    </row>
    <row r="71" spans="1:9" x14ac:dyDescent="0.3">
      <c r="A71" s="70"/>
      <c r="B71" s="38"/>
      <c r="D71" s="71"/>
      <c r="E71" s="71"/>
    </row>
    <row r="72" spans="1:9" ht="14.25" customHeight="1" x14ac:dyDescent="0.3">
      <c r="A72" s="11"/>
      <c r="B72" s="12" t="s">
        <v>6</v>
      </c>
      <c r="C72" s="13" t="s">
        <v>7</v>
      </c>
      <c r="D72" s="14"/>
      <c r="E72" s="15" t="s">
        <v>8</v>
      </c>
      <c r="F72" s="16" t="s">
        <v>9</v>
      </c>
      <c r="G72" s="17"/>
      <c r="H72" s="17"/>
      <c r="I72" s="18"/>
    </row>
    <row r="73" spans="1:9" ht="14.25" customHeight="1" x14ac:dyDescent="0.3">
      <c r="A73" s="19" t="s">
        <v>10</v>
      </c>
      <c r="B73" s="20"/>
      <c r="C73" s="21"/>
      <c r="D73" s="22"/>
      <c r="E73" s="23"/>
      <c r="F73" s="24"/>
      <c r="G73" s="17" t="s">
        <v>11</v>
      </c>
      <c r="H73" s="17"/>
      <c r="I73" s="18"/>
    </row>
    <row r="74" spans="1:9" ht="14.25" customHeight="1" x14ac:dyDescent="0.3">
      <c r="A74" s="19" t="s">
        <v>12</v>
      </c>
      <c r="B74" s="20"/>
      <c r="C74" s="21"/>
      <c r="D74" s="22"/>
      <c r="E74" s="23"/>
      <c r="F74" s="11" t="s">
        <v>13</v>
      </c>
      <c r="G74" s="25" t="s">
        <v>14</v>
      </c>
      <c r="H74" s="26" t="s">
        <v>15</v>
      </c>
      <c r="I74" s="11" t="s">
        <v>16</v>
      </c>
    </row>
    <row r="75" spans="1:9" ht="14.25" customHeight="1" x14ac:dyDescent="0.3">
      <c r="A75" s="27"/>
      <c r="B75" s="28"/>
      <c r="C75" s="29"/>
      <c r="D75" s="30"/>
      <c r="E75" s="31"/>
      <c r="F75" s="19" t="s">
        <v>17</v>
      </c>
      <c r="G75" s="32"/>
      <c r="H75" s="15"/>
      <c r="I75" s="27" t="s">
        <v>18</v>
      </c>
    </row>
    <row r="76" spans="1:9" x14ac:dyDescent="0.3">
      <c r="A76" s="33">
        <v>1</v>
      </c>
      <c r="B76" s="33">
        <v>2</v>
      </c>
      <c r="C76" s="34">
        <v>3</v>
      </c>
      <c r="D76" s="35"/>
      <c r="E76" s="33">
        <v>4</v>
      </c>
      <c r="F76" s="33">
        <v>5</v>
      </c>
      <c r="G76" s="33">
        <v>6</v>
      </c>
      <c r="H76" s="33">
        <v>7</v>
      </c>
      <c r="I76" s="33">
        <v>8</v>
      </c>
    </row>
    <row r="77" spans="1:9" ht="18.75" customHeight="1" x14ac:dyDescent="0.3">
      <c r="A77" s="51">
        <v>27</v>
      </c>
      <c r="B77" s="52" t="s">
        <v>87</v>
      </c>
      <c r="C77" s="65" t="s">
        <v>88</v>
      </c>
      <c r="D77" s="65"/>
      <c r="E77" s="51">
        <v>142</v>
      </c>
      <c r="F77" s="55">
        <f>SUM([2]ЗАКЛИСТ!D81:D84)</f>
        <v>0</v>
      </c>
      <c r="G77" s="55">
        <f>SUM([2]ЗАКЛИСТ!C81:C83)</f>
        <v>0</v>
      </c>
      <c r="H77" s="55">
        <f>-[2]ЗАКЛИСТ!C84</f>
        <v>0</v>
      </c>
      <c r="I77" s="42">
        <f>G77-H77</f>
        <v>0</v>
      </c>
    </row>
    <row r="78" spans="1:9" ht="18.75" customHeight="1" x14ac:dyDescent="0.3">
      <c r="A78" s="51">
        <v>28</v>
      </c>
      <c r="B78" s="52" t="s">
        <v>89</v>
      </c>
      <c r="C78" s="65" t="s">
        <v>90</v>
      </c>
      <c r="D78" s="65"/>
      <c r="E78" s="51">
        <v>143</v>
      </c>
      <c r="F78" s="55">
        <f>SUM([2]ЗАКЛИСТ!D85:D88)</f>
        <v>0</v>
      </c>
      <c r="G78" s="55">
        <f>SUM([2]ЗАКЛИСТ!C85:C87)</f>
        <v>0</v>
      </c>
      <c r="H78" s="55">
        <f>-[2]ЗАКЛИСТ!C88</f>
        <v>0</v>
      </c>
      <c r="I78" s="42">
        <f>G78-H78</f>
        <v>0</v>
      </c>
    </row>
    <row r="79" spans="1:9" ht="18.75" customHeight="1" x14ac:dyDescent="0.3">
      <c r="A79" s="62">
        <v>29</v>
      </c>
      <c r="B79" s="56" t="s">
        <v>91</v>
      </c>
      <c r="C79" s="84" t="s">
        <v>92</v>
      </c>
      <c r="D79" s="84"/>
      <c r="E79" s="62"/>
      <c r="F79" s="85"/>
      <c r="G79" s="42"/>
      <c r="H79" s="85"/>
      <c r="I79" s="42"/>
    </row>
    <row r="80" spans="1:9" ht="12.75" customHeight="1" x14ac:dyDescent="0.3">
      <c r="A80" s="63"/>
      <c r="B80" s="58"/>
      <c r="C80" s="84" t="s">
        <v>93</v>
      </c>
      <c r="D80" s="84"/>
      <c r="E80" s="63">
        <v>144</v>
      </c>
      <c r="F80" s="64">
        <f>SUM([2]ЗАКЛИСТ!D89:D96)</f>
        <v>0</v>
      </c>
      <c r="G80" s="64">
        <f>SUM([2]ЗАКЛИСТ!C89:C95)</f>
        <v>115365</v>
      </c>
      <c r="H80" s="85">
        <f>-[2]ЗАКЛИСТ!C96</f>
        <v>0</v>
      </c>
      <c r="I80" s="64">
        <f>G80-H80</f>
        <v>115365</v>
      </c>
    </row>
    <row r="81" spans="1:9" ht="18.75" customHeight="1" x14ac:dyDescent="0.3">
      <c r="A81" s="51">
        <v>30</v>
      </c>
      <c r="B81" s="52" t="s">
        <v>94</v>
      </c>
      <c r="C81" s="86" t="s">
        <v>95</v>
      </c>
      <c r="D81" s="86"/>
      <c r="E81" s="51">
        <v>145</v>
      </c>
      <c r="F81" s="55">
        <f>SUM([2]ЗАКЛИСТ!D97:D105)</f>
        <v>0</v>
      </c>
      <c r="G81" s="55">
        <f>SUM([2]ЗАКЛИСТ!C97:C105)</f>
        <v>0</v>
      </c>
      <c r="H81" s="55"/>
      <c r="I81" s="55">
        <f>G81-H81</f>
        <v>0</v>
      </c>
    </row>
    <row r="82" spans="1:9" ht="18.75" customHeight="1" x14ac:dyDescent="0.3">
      <c r="A82" s="51">
        <v>31</v>
      </c>
      <c r="B82" s="52" t="s">
        <v>96</v>
      </c>
      <c r="C82" s="65" t="s">
        <v>97</v>
      </c>
      <c r="D82" s="65"/>
      <c r="E82" s="51">
        <v>146</v>
      </c>
      <c r="F82" s="55">
        <f>[2]ЗАКЛИСТ!D106</f>
        <v>655802</v>
      </c>
      <c r="G82" s="55">
        <f>[2]ЗАКЛИСТ!C106</f>
        <v>67278</v>
      </c>
      <c r="H82" s="55"/>
      <c r="I82" s="55">
        <f>G82-H82</f>
        <v>67278</v>
      </c>
    </row>
    <row r="83" spans="1:9" ht="16.5" customHeight="1" x14ac:dyDescent="0.3">
      <c r="A83" s="62"/>
      <c r="B83" s="38"/>
      <c r="C83" s="87" t="s">
        <v>98</v>
      </c>
      <c r="D83" s="88"/>
      <c r="E83" s="73"/>
      <c r="F83" s="85"/>
      <c r="G83" s="42"/>
      <c r="H83" s="85"/>
      <c r="I83" s="42"/>
    </row>
    <row r="84" spans="1:9" x14ac:dyDescent="0.3">
      <c r="A84" s="74"/>
      <c r="B84" s="38"/>
      <c r="C84" s="79" t="s">
        <v>99</v>
      </c>
      <c r="D84" s="80"/>
      <c r="E84" s="31"/>
      <c r="F84" s="85"/>
      <c r="G84" s="47"/>
      <c r="H84" s="85"/>
      <c r="I84" s="47"/>
    </row>
    <row r="85" spans="1:9" x14ac:dyDescent="0.3">
      <c r="A85" s="63"/>
      <c r="B85" s="38"/>
      <c r="C85" s="59" t="s">
        <v>100</v>
      </c>
      <c r="D85" s="60"/>
      <c r="E85" s="63">
        <v>147</v>
      </c>
      <c r="F85" s="85">
        <f>F86+F87+F88+F89+F90+F91</f>
        <v>0</v>
      </c>
      <c r="G85" s="64">
        <f>G86+G87+G88+G89+G90+G91</f>
        <v>0</v>
      </c>
      <c r="H85" s="85">
        <f>H86+H87+H88+H89+H90+H91</f>
        <v>0</v>
      </c>
      <c r="I85" s="64">
        <f>I86+I87+I88+I89+I90+I91</f>
        <v>0</v>
      </c>
    </row>
    <row r="86" spans="1:9" ht="18" customHeight="1" x14ac:dyDescent="0.3">
      <c r="A86" s="51">
        <v>32</v>
      </c>
      <c r="B86" s="52" t="s">
        <v>101</v>
      </c>
      <c r="C86" s="65" t="s">
        <v>102</v>
      </c>
      <c r="D86" s="65"/>
      <c r="E86" s="51">
        <v>148</v>
      </c>
      <c r="F86" s="55">
        <f>SUM([2]ЗАКЛИСТ!D156:D159)</f>
        <v>0</v>
      </c>
      <c r="G86" s="55">
        <f>SUM([2]ЗАКЛИСТ!C156:C157)+[2]ЗАКЛИСТ!C159</f>
        <v>0</v>
      </c>
      <c r="H86" s="55">
        <f>[2]ЗАКЛИСТ!C158</f>
        <v>0</v>
      </c>
      <c r="I86" s="55">
        <f t="shared" ref="I86:I91" si="2">G86-H86</f>
        <v>0</v>
      </c>
    </row>
    <row r="87" spans="1:9" ht="18" customHeight="1" x14ac:dyDescent="0.3">
      <c r="A87" s="51">
        <v>33</v>
      </c>
      <c r="B87" s="52" t="s">
        <v>103</v>
      </c>
      <c r="C87" s="65" t="s">
        <v>104</v>
      </c>
      <c r="D87" s="65"/>
      <c r="E87" s="51">
        <v>149</v>
      </c>
      <c r="F87" s="55">
        <f>SUM([2]ЗАКЛИСТ!D160:D162)</f>
        <v>0</v>
      </c>
      <c r="G87" s="55">
        <f>SUM([2]ЗАКЛИСТ!C160+[2]ЗАКЛИСТ!C162)</f>
        <v>0</v>
      </c>
      <c r="H87" s="55">
        <f>[2]ЗАКЛИСТ!C161</f>
        <v>0</v>
      </c>
      <c r="I87" s="55">
        <f t="shared" si="2"/>
        <v>0</v>
      </c>
    </row>
    <row r="88" spans="1:9" ht="18" customHeight="1" x14ac:dyDescent="0.3">
      <c r="A88" s="51">
        <v>34</v>
      </c>
      <c r="B88" s="52" t="s">
        <v>105</v>
      </c>
      <c r="C88" s="65" t="s">
        <v>106</v>
      </c>
      <c r="D88" s="65"/>
      <c r="E88" s="51">
        <v>150</v>
      </c>
      <c r="F88" s="55">
        <f>SUM([2]ЗАКЛИСТ!D163:D166)</f>
        <v>0</v>
      </c>
      <c r="G88" s="55">
        <f>SUM([2]ЗАКЛИСТ!C163:C164)+[2]ЗАКЛИСТ!C166</f>
        <v>0</v>
      </c>
      <c r="H88" s="55">
        <f>-[2]ЗАКЛИСТ!C165</f>
        <v>0</v>
      </c>
      <c r="I88" s="55">
        <f t="shared" si="2"/>
        <v>0</v>
      </c>
    </row>
    <row r="89" spans="1:9" ht="18" customHeight="1" x14ac:dyDescent="0.3">
      <c r="A89" s="51">
        <v>35</v>
      </c>
      <c r="B89" s="52" t="s">
        <v>107</v>
      </c>
      <c r="C89" s="65" t="s">
        <v>108</v>
      </c>
      <c r="D89" s="65"/>
      <c r="E89" s="51">
        <v>151</v>
      </c>
      <c r="F89" s="55">
        <f>SUM([2]ЗАКЛИСТ!D274:D277)</f>
        <v>0</v>
      </c>
      <c r="G89" s="55">
        <f>SUM([2]ЗАКЛИСТ!C274:C275)+[2]ЗАКЛИСТ!C277</f>
        <v>0</v>
      </c>
      <c r="H89" s="55">
        <f>[2]ЗАКЛИСТ!C276</f>
        <v>0</v>
      </c>
      <c r="I89" s="55">
        <f t="shared" si="2"/>
        <v>0</v>
      </c>
    </row>
    <row r="90" spans="1:9" ht="18" customHeight="1" x14ac:dyDescent="0.3">
      <c r="A90" s="51">
        <v>36</v>
      </c>
      <c r="B90" s="52" t="s">
        <v>109</v>
      </c>
      <c r="C90" s="65" t="s">
        <v>110</v>
      </c>
      <c r="D90" s="65"/>
      <c r="E90" s="51">
        <v>152</v>
      </c>
      <c r="F90" s="55">
        <f>SUM([2]ЗАКЛИСТ!D278:D284)</f>
        <v>0</v>
      </c>
      <c r="G90" s="55">
        <f>SUM([2]ЗАКЛИСТ!C278:C282)+[2]ЗАКЛИСТ!C284</f>
        <v>0</v>
      </c>
      <c r="H90" s="55">
        <f>[2]ЗАКЛИСТ!C283</f>
        <v>0</v>
      </c>
      <c r="I90" s="55">
        <f t="shared" si="2"/>
        <v>0</v>
      </c>
    </row>
    <row r="91" spans="1:9" ht="18" customHeight="1" x14ac:dyDescent="0.3">
      <c r="A91" s="51">
        <v>37</v>
      </c>
      <c r="B91" s="52" t="s">
        <v>111</v>
      </c>
      <c r="C91" s="65" t="s">
        <v>112</v>
      </c>
      <c r="D91" s="65"/>
      <c r="E91" s="51">
        <v>153</v>
      </c>
      <c r="F91" s="55">
        <f>SUM([2]ЗАКЛИСТ!D285:D303)</f>
        <v>0</v>
      </c>
      <c r="G91" s="55">
        <f>SUM([2]ЗАКЛИСТ!C285:C297)+SUM([2]ЗАКЛИСТ!C299:C302)</f>
        <v>0</v>
      </c>
      <c r="H91" s="55">
        <f>[2]ЗАКЛИСТ!C298+[2]ЗАКЛИСТ!C303</f>
        <v>0</v>
      </c>
      <c r="I91" s="55">
        <f t="shared" si="2"/>
        <v>0</v>
      </c>
    </row>
    <row r="92" spans="1:9" ht="15" customHeight="1" x14ac:dyDescent="0.3">
      <c r="A92" s="62"/>
      <c r="B92" s="38"/>
      <c r="C92" s="87" t="s">
        <v>113</v>
      </c>
      <c r="D92" s="88"/>
      <c r="F92" s="42"/>
      <c r="G92" s="85"/>
      <c r="H92" s="42"/>
      <c r="I92" s="42"/>
    </row>
    <row r="93" spans="1:9" x14ac:dyDescent="0.3">
      <c r="A93" s="74"/>
      <c r="B93" s="38"/>
      <c r="C93" s="79" t="s">
        <v>114</v>
      </c>
      <c r="D93" s="80"/>
      <c r="F93" s="47"/>
      <c r="G93" s="85"/>
      <c r="H93" s="47"/>
      <c r="I93" s="47"/>
    </row>
    <row r="94" spans="1:9" x14ac:dyDescent="0.3">
      <c r="A94" s="63"/>
      <c r="B94" s="38"/>
      <c r="C94" s="59" t="s">
        <v>115</v>
      </c>
      <c r="D94" s="60"/>
      <c r="E94" s="71">
        <v>154</v>
      </c>
      <c r="F94" s="64">
        <f>SUM(F95:F97)</f>
        <v>0</v>
      </c>
      <c r="G94" s="64">
        <f t="shared" ref="G94:I94" si="3">SUM(G95:G97)</f>
        <v>0</v>
      </c>
      <c r="H94" s="64">
        <f t="shared" si="3"/>
        <v>0</v>
      </c>
      <c r="I94" s="64">
        <f t="shared" si="3"/>
        <v>0</v>
      </c>
    </row>
    <row r="95" spans="1:9" ht="18" customHeight="1" x14ac:dyDescent="0.3">
      <c r="A95" s="51">
        <v>38</v>
      </c>
      <c r="B95" s="52" t="s">
        <v>116</v>
      </c>
      <c r="C95" s="65" t="s">
        <v>117</v>
      </c>
      <c r="D95" s="65"/>
      <c r="E95" s="51">
        <v>155</v>
      </c>
      <c r="F95" s="55">
        <f>[2]ЗАКЛИСТ!D48</f>
        <v>0</v>
      </c>
      <c r="G95" s="55">
        <f>[2]ЗАКЛИСТ!C48</f>
        <v>0</v>
      </c>
      <c r="H95" s="55"/>
      <c r="I95" s="55">
        <f>G95-H95</f>
        <v>0</v>
      </c>
    </row>
    <row r="96" spans="1:9" ht="18" customHeight="1" x14ac:dyDescent="0.3">
      <c r="A96" s="51">
        <v>39</v>
      </c>
      <c r="B96" s="52" t="s">
        <v>118</v>
      </c>
      <c r="C96" s="65" t="s">
        <v>119</v>
      </c>
      <c r="D96" s="65"/>
      <c r="E96" s="51">
        <v>156</v>
      </c>
      <c r="F96" s="55">
        <f>[2]ЗАКЛИСТ!D49</f>
        <v>0</v>
      </c>
      <c r="G96" s="55">
        <f>[2]ЗАКЛИСТ!C49</f>
        <v>0</v>
      </c>
      <c r="H96" s="55"/>
      <c r="I96" s="55">
        <f>G96-H96</f>
        <v>0</v>
      </c>
    </row>
    <row r="97" spans="1:9" ht="18" customHeight="1" x14ac:dyDescent="0.3">
      <c r="A97" s="51">
        <v>40</v>
      </c>
      <c r="B97" s="52" t="s">
        <v>120</v>
      </c>
      <c r="C97" s="65" t="s">
        <v>121</v>
      </c>
      <c r="D97" s="65"/>
      <c r="E97" s="51">
        <v>157</v>
      </c>
      <c r="F97" s="55">
        <f>[2]ЗАКЛИСТ!D50</f>
        <v>0</v>
      </c>
      <c r="G97" s="55">
        <f>[2]ЗАКЛИСТ!C50</f>
        <v>0</v>
      </c>
      <c r="H97" s="55"/>
      <c r="I97" s="55">
        <f>G97-H97</f>
        <v>0</v>
      </c>
    </row>
    <row r="98" spans="1:9" ht="18" customHeight="1" x14ac:dyDescent="0.3">
      <c r="A98" s="51">
        <v>41</v>
      </c>
      <c r="B98" s="52" t="s">
        <v>122</v>
      </c>
      <c r="C98" s="65" t="s">
        <v>123</v>
      </c>
      <c r="D98" s="65"/>
      <c r="E98" s="51">
        <v>158</v>
      </c>
      <c r="F98" s="55">
        <f>SUM([2]ЗАКЛИСТ!D44:D47)</f>
        <v>0</v>
      </c>
      <c r="G98" s="55">
        <f>SUM([2]ЗАКЛИСТ!C44:C45)</f>
        <v>0</v>
      </c>
      <c r="H98" s="55">
        <f>SUM([2]ЗАКЛИСТ!C46:C47)</f>
        <v>0</v>
      </c>
      <c r="I98" s="55">
        <f>G98-H98</f>
        <v>0</v>
      </c>
    </row>
    <row r="99" spans="1:9" ht="19.5" customHeight="1" x14ac:dyDescent="0.3">
      <c r="A99" s="62"/>
      <c r="B99" s="56"/>
      <c r="C99" s="87" t="s">
        <v>124</v>
      </c>
      <c r="D99" s="88"/>
      <c r="F99" s="42"/>
      <c r="G99" s="85"/>
      <c r="H99" s="42"/>
      <c r="I99" s="42"/>
    </row>
    <row r="100" spans="1:9" ht="15" customHeight="1" x14ac:dyDescent="0.3">
      <c r="A100" s="63"/>
      <c r="B100" s="58"/>
      <c r="C100" s="77" t="s">
        <v>125</v>
      </c>
      <c r="D100" s="89"/>
      <c r="E100" s="71">
        <v>159</v>
      </c>
      <c r="F100" s="64">
        <f>F24+F49+F85+F94+F98</f>
        <v>34872357</v>
      </c>
      <c r="G100" s="64">
        <f t="shared" ref="G100:I100" si="4">G24+G49+G85+G94+G98</f>
        <v>34868295</v>
      </c>
      <c r="H100" s="64">
        <f t="shared" si="4"/>
        <v>0</v>
      </c>
      <c r="I100" s="64">
        <f t="shared" si="4"/>
        <v>34868295</v>
      </c>
    </row>
    <row r="101" spans="1:9" ht="17.25" customHeight="1" x14ac:dyDescent="0.3">
      <c r="A101" s="51">
        <v>42</v>
      </c>
      <c r="B101" s="52" t="s">
        <v>126</v>
      </c>
      <c r="C101" s="81" t="s">
        <v>127</v>
      </c>
      <c r="D101" s="81"/>
      <c r="E101" s="51">
        <v>160</v>
      </c>
      <c r="F101" s="55">
        <f>[2]ЗАКЛИСТ!D366+[2]ЗАКЛИСТ!D367+[2]ЗАКЛИСТ!D368+[2]ЗАКЛИСТ!D369</f>
        <v>0</v>
      </c>
      <c r="G101" s="55">
        <f>[2]ЗАКЛИСТ!C366+[2]ЗАКЛИСТ!C367+[2]ЗАКЛИСТ!C368+[2]ЗАКЛИСТ!C369</f>
        <v>0</v>
      </c>
      <c r="H101" s="55"/>
      <c r="I101" s="55">
        <f>G101-H101</f>
        <v>0</v>
      </c>
    </row>
    <row r="102" spans="1:9" x14ac:dyDescent="0.3">
      <c r="A102" s="70"/>
    </row>
    <row r="103" spans="1:9" x14ac:dyDescent="0.3">
      <c r="A103" s="70"/>
      <c r="B103" s="38"/>
    </row>
    <row r="104" spans="1:9" ht="14.25" customHeight="1" x14ac:dyDescent="0.3">
      <c r="A104" s="11"/>
      <c r="B104" s="12" t="s">
        <v>6</v>
      </c>
      <c r="C104" s="13" t="s">
        <v>7</v>
      </c>
      <c r="D104" s="14"/>
      <c r="E104" s="15" t="s">
        <v>8</v>
      </c>
      <c r="F104" s="25" t="s">
        <v>9</v>
      </c>
      <c r="G104" s="25"/>
    </row>
    <row r="105" spans="1:9" ht="14.25" customHeight="1" x14ac:dyDescent="0.3">
      <c r="A105" s="19" t="s">
        <v>10</v>
      </c>
      <c r="B105" s="20"/>
      <c r="C105" s="21"/>
      <c r="D105" s="22"/>
      <c r="E105" s="23"/>
      <c r="F105" s="90" t="s">
        <v>13</v>
      </c>
      <c r="G105" s="15" t="s">
        <v>128</v>
      </c>
    </row>
    <row r="106" spans="1:9" ht="14.25" customHeight="1" x14ac:dyDescent="0.3">
      <c r="A106" s="19" t="s">
        <v>12</v>
      </c>
      <c r="B106" s="20"/>
      <c r="C106" s="21"/>
      <c r="D106" s="22"/>
      <c r="E106" s="23"/>
      <c r="F106" s="19" t="s">
        <v>17</v>
      </c>
      <c r="G106" s="23"/>
      <c r="H106" s="91"/>
      <c r="I106" s="92"/>
    </row>
    <row r="107" spans="1:9" ht="14.25" customHeight="1" x14ac:dyDescent="0.3">
      <c r="A107" s="27"/>
      <c r="B107" s="28"/>
      <c r="C107" s="29"/>
      <c r="D107" s="30"/>
      <c r="E107" s="31"/>
      <c r="F107" s="93"/>
      <c r="G107" s="94" t="s">
        <v>129</v>
      </c>
      <c r="H107" s="91"/>
      <c r="I107" s="92"/>
    </row>
    <row r="108" spans="1:9" x14ac:dyDescent="0.3">
      <c r="A108" s="33">
        <v>1</v>
      </c>
      <c r="B108" s="33">
        <v>2</v>
      </c>
      <c r="C108" s="34">
        <v>3</v>
      </c>
      <c r="D108" s="35"/>
      <c r="E108" s="33">
        <v>4</v>
      </c>
      <c r="F108" s="33">
        <v>5</v>
      </c>
      <c r="G108" s="33">
        <v>6</v>
      </c>
      <c r="H108" s="36"/>
      <c r="I108" s="36"/>
    </row>
    <row r="109" spans="1:9" ht="16.5" customHeight="1" x14ac:dyDescent="0.3">
      <c r="A109" s="62"/>
      <c r="B109" s="56"/>
      <c r="C109" s="39" t="s">
        <v>130</v>
      </c>
      <c r="D109" s="40"/>
      <c r="E109" s="62"/>
      <c r="F109" s="73"/>
      <c r="G109" s="73"/>
    </row>
    <row r="110" spans="1:9" x14ac:dyDescent="0.3">
      <c r="A110" s="74"/>
      <c r="B110" s="75"/>
      <c r="C110" s="28" t="s">
        <v>131</v>
      </c>
      <c r="D110" s="95"/>
      <c r="E110" s="74"/>
      <c r="F110" s="47"/>
      <c r="G110" s="47"/>
    </row>
    <row r="111" spans="1:9" x14ac:dyDescent="0.3">
      <c r="A111" s="63"/>
      <c r="B111" s="58"/>
      <c r="C111" s="77" t="s">
        <v>132</v>
      </c>
      <c r="D111" s="89"/>
      <c r="E111" s="63">
        <v>161</v>
      </c>
      <c r="F111" s="64">
        <f>F112+F115</f>
        <v>0</v>
      </c>
      <c r="G111" s="64">
        <f>G112+G115</f>
        <v>0</v>
      </c>
    </row>
    <row r="112" spans="1:9" ht="21" customHeight="1" x14ac:dyDescent="0.3">
      <c r="A112" s="51">
        <v>43</v>
      </c>
      <c r="B112" s="52" t="s">
        <v>133</v>
      </c>
      <c r="C112" s="24" t="s">
        <v>134</v>
      </c>
      <c r="D112" s="96"/>
      <c r="E112" s="62">
        <v>162</v>
      </c>
      <c r="F112" s="55">
        <f>[2]ЗАКЛИСТ!D354</f>
        <v>0</v>
      </c>
      <c r="G112" s="55">
        <f>[2]ЗАКЛИСТ!C354</f>
        <v>0</v>
      </c>
    </row>
    <row r="113" spans="1:7" ht="13.5" customHeight="1" x14ac:dyDescent="0.3">
      <c r="A113" s="62">
        <v>44</v>
      </c>
      <c r="B113" s="56" t="s">
        <v>135</v>
      </c>
      <c r="C113" s="82" t="s">
        <v>136</v>
      </c>
      <c r="D113" s="97"/>
      <c r="E113" s="62"/>
      <c r="F113" s="42"/>
      <c r="G113" s="42"/>
    </row>
    <row r="114" spans="1:7" x14ac:dyDescent="0.3">
      <c r="A114" s="74"/>
      <c r="B114" s="75"/>
      <c r="C114" s="28" t="s">
        <v>137</v>
      </c>
      <c r="E114" s="74"/>
      <c r="F114" s="47"/>
      <c r="G114" s="47"/>
    </row>
    <row r="115" spans="1:7" x14ac:dyDescent="0.3">
      <c r="A115" s="63"/>
      <c r="B115" s="58"/>
      <c r="C115" s="77" t="s">
        <v>138</v>
      </c>
      <c r="D115" s="3"/>
      <c r="E115" s="63">
        <v>163</v>
      </c>
      <c r="F115" s="64">
        <f>[2]ЗАКЛИСТ!D355</f>
        <v>0</v>
      </c>
      <c r="G115" s="64">
        <f>[2]ЗАКЛИСТ!C355</f>
        <v>0</v>
      </c>
    </row>
    <row r="116" spans="1:7" ht="18.75" customHeight="1" x14ac:dyDescent="0.3">
      <c r="A116" s="51">
        <v>45</v>
      </c>
      <c r="B116" s="52" t="s">
        <v>139</v>
      </c>
      <c r="C116" s="24" t="s">
        <v>140</v>
      </c>
      <c r="D116" s="96"/>
      <c r="E116" s="63">
        <v>164</v>
      </c>
      <c r="F116" s="55">
        <f>[2]ЗАКЛИСТ!D356</f>
        <v>0</v>
      </c>
      <c r="G116" s="55">
        <f>[2]ЗАКЛИСТ!C356</f>
        <v>0</v>
      </c>
    </row>
    <row r="117" spans="1:7" ht="18" customHeight="1" x14ac:dyDescent="0.3">
      <c r="A117" s="62"/>
      <c r="B117" s="38"/>
      <c r="C117" s="82" t="s">
        <v>141</v>
      </c>
      <c r="D117" s="98"/>
      <c r="E117" s="62"/>
      <c r="F117" s="42"/>
      <c r="G117" s="42"/>
    </row>
    <row r="118" spans="1:7" ht="13.5" customHeight="1" x14ac:dyDescent="0.3">
      <c r="A118" s="63"/>
      <c r="B118" s="38"/>
      <c r="C118" s="77" t="s">
        <v>142</v>
      </c>
      <c r="D118" s="89"/>
      <c r="E118" s="63">
        <v>165</v>
      </c>
      <c r="F118" s="64">
        <f>F119+F120+F121+F122+F123+F125+F126</f>
        <v>0</v>
      </c>
      <c r="G118" s="64">
        <f>G119+G120+G121+G122+G123+G125+G126</f>
        <v>0</v>
      </c>
    </row>
    <row r="119" spans="1:7" ht="18.75" customHeight="1" x14ac:dyDescent="0.3">
      <c r="A119" s="51">
        <v>46</v>
      </c>
      <c r="B119" s="52" t="s">
        <v>143</v>
      </c>
      <c r="C119" s="24" t="s">
        <v>144</v>
      </c>
      <c r="D119" s="96"/>
      <c r="E119" s="51">
        <v>166</v>
      </c>
      <c r="F119" s="55">
        <f>[2]ЗАКЛИСТ!D357</f>
        <v>0</v>
      </c>
      <c r="G119" s="55">
        <f>[2]ЗАКЛИСТ!C357</f>
        <v>0</v>
      </c>
    </row>
    <row r="120" spans="1:7" ht="18.75" customHeight="1" x14ac:dyDescent="0.3">
      <c r="A120" s="51">
        <v>47</v>
      </c>
      <c r="B120" s="52" t="s">
        <v>145</v>
      </c>
      <c r="C120" s="24" t="s">
        <v>146</v>
      </c>
      <c r="D120" s="96"/>
      <c r="E120" s="51">
        <v>167</v>
      </c>
      <c r="F120" s="55">
        <f>[2]ЗАКЛИСТ!D358</f>
        <v>0</v>
      </c>
      <c r="G120" s="55">
        <f>[2]ЗАКЛИСТ!C358</f>
        <v>0</v>
      </c>
    </row>
    <row r="121" spans="1:7" ht="18.75" customHeight="1" x14ac:dyDescent="0.3">
      <c r="A121" s="51">
        <v>48</v>
      </c>
      <c r="B121" s="52" t="s">
        <v>147</v>
      </c>
      <c r="C121" s="24" t="s">
        <v>148</v>
      </c>
      <c r="D121" s="96"/>
      <c r="E121" s="51">
        <v>168</v>
      </c>
      <c r="F121" s="55">
        <f>[2]ЗАКЛИСТ!D359</f>
        <v>0</v>
      </c>
      <c r="G121" s="55">
        <f>[2]ЗАКЛИСТ!C359</f>
        <v>0</v>
      </c>
    </row>
    <row r="122" spans="1:7" ht="18.75" customHeight="1" x14ac:dyDescent="0.3">
      <c r="A122" s="51">
        <v>49</v>
      </c>
      <c r="B122" s="52" t="s">
        <v>149</v>
      </c>
      <c r="C122" s="24" t="s">
        <v>150</v>
      </c>
      <c r="D122" s="96"/>
      <c r="E122" s="51">
        <v>169</v>
      </c>
      <c r="F122" s="55">
        <f>[2]ЗАКЛИСТ!D360</f>
        <v>0</v>
      </c>
      <c r="G122" s="55">
        <f>[2]ЗАКЛИСТ!C360</f>
        <v>0</v>
      </c>
    </row>
    <row r="123" spans="1:7" ht="18.75" customHeight="1" x14ac:dyDescent="0.3">
      <c r="A123" s="62">
        <v>50</v>
      </c>
      <c r="B123" s="56" t="s">
        <v>151</v>
      </c>
      <c r="C123" s="24" t="s">
        <v>152</v>
      </c>
      <c r="D123" s="96"/>
      <c r="E123" s="51">
        <v>170</v>
      </c>
      <c r="F123" s="55">
        <f>[2]ЗАКЛИСТ!D361</f>
        <v>0</v>
      </c>
      <c r="G123" s="55">
        <f>[2]ЗАКЛИСТ!C361</f>
        <v>0</v>
      </c>
    </row>
    <row r="124" spans="1:7" ht="15" customHeight="1" x14ac:dyDescent="0.3">
      <c r="A124" s="62">
        <v>51</v>
      </c>
      <c r="B124" s="56" t="s">
        <v>153</v>
      </c>
      <c r="C124" s="97" t="s">
        <v>154</v>
      </c>
      <c r="D124" s="98"/>
      <c r="E124" s="74"/>
      <c r="F124" s="42"/>
      <c r="G124" s="42"/>
    </row>
    <row r="125" spans="1:7" x14ac:dyDescent="0.3">
      <c r="A125" s="63"/>
      <c r="B125" s="58"/>
      <c r="C125" s="3" t="s">
        <v>155</v>
      </c>
      <c r="D125" s="89"/>
      <c r="E125" s="63">
        <v>171</v>
      </c>
      <c r="F125" s="64">
        <f>[2]ЗАКЛИСТ!D362</f>
        <v>0</v>
      </c>
      <c r="G125" s="64">
        <f>[2]ЗАКЛИСТ!C362</f>
        <v>0</v>
      </c>
    </row>
    <row r="126" spans="1:7" ht="18.75" customHeight="1" x14ac:dyDescent="0.3">
      <c r="A126" s="63">
        <v>52</v>
      </c>
      <c r="B126" s="58" t="s">
        <v>156</v>
      </c>
      <c r="C126" s="24" t="s">
        <v>157</v>
      </c>
      <c r="D126" s="96"/>
      <c r="E126" s="51">
        <v>172</v>
      </c>
      <c r="F126" s="64">
        <f>[2]ЗАКЛИСТ!D363</f>
        <v>0</v>
      </c>
      <c r="G126" s="64">
        <f>[2]ЗАКЛИСТ!C363</f>
        <v>0</v>
      </c>
    </row>
    <row r="127" spans="1:7" ht="18" customHeight="1" x14ac:dyDescent="0.3">
      <c r="A127" s="62"/>
      <c r="B127" s="56"/>
      <c r="C127" s="82" t="s">
        <v>158</v>
      </c>
      <c r="D127" s="98"/>
      <c r="E127" s="62"/>
      <c r="F127" s="42"/>
      <c r="G127" s="42"/>
    </row>
    <row r="128" spans="1:7" x14ac:dyDescent="0.3">
      <c r="A128" s="74"/>
      <c r="B128" s="58"/>
      <c r="C128" s="77" t="s">
        <v>159</v>
      </c>
      <c r="D128" s="89"/>
      <c r="E128" s="63">
        <v>173</v>
      </c>
      <c r="F128" s="64">
        <f>F130+F132+F146+F148+F157+F172+F173+F175+F176</f>
        <v>34872357</v>
      </c>
      <c r="G128" s="64">
        <f>G130+G132+G146+G148+G157+G172+G173+G175+G176</f>
        <v>34868295</v>
      </c>
    </row>
    <row r="129" spans="1:9" x14ac:dyDescent="0.3">
      <c r="A129" s="62">
        <v>53</v>
      </c>
      <c r="B129" s="56" t="s">
        <v>160</v>
      </c>
      <c r="C129" s="99" t="s">
        <v>161</v>
      </c>
      <c r="D129" s="100"/>
      <c r="E129" s="62"/>
      <c r="F129" s="42"/>
      <c r="G129" s="42"/>
    </row>
    <row r="130" spans="1:9" x14ac:dyDescent="0.3">
      <c r="A130" s="63"/>
      <c r="B130" s="58"/>
      <c r="C130" s="101" t="s">
        <v>162</v>
      </c>
      <c r="D130" s="102"/>
      <c r="E130" s="63">
        <v>174</v>
      </c>
      <c r="F130" s="64">
        <f>SUM([2]ЗАКЛИСТ!D107:D111)</f>
        <v>0</v>
      </c>
      <c r="G130" s="64">
        <f>SUM([2]ЗАКЛИСТ!C107:C111)</f>
        <v>0</v>
      </c>
    </row>
    <row r="131" spans="1:9" x14ac:dyDescent="0.3">
      <c r="A131" s="62"/>
      <c r="B131" s="56"/>
      <c r="C131" s="99" t="s">
        <v>163</v>
      </c>
      <c r="D131" s="100"/>
      <c r="E131" s="62"/>
      <c r="F131" s="42"/>
      <c r="G131" s="42"/>
    </row>
    <row r="132" spans="1:9" x14ac:dyDescent="0.3">
      <c r="A132" s="63"/>
      <c r="B132" s="58"/>
      <c r="C132" s="101" t="s">
        <v>164</v>
      </c>
      <c r="D132" s="102"/>
      <c r="E132" s="63">
        <v>175</v>
      </c>
      <c r="F132" s="64">
        <f>F133+F134+F144+F145</f>
        <v>438300</v>
      </c>
      <c r="G132" s="64">
        <f>G133+G134+G144+G145</f>
        <v>29500</v>
      </c>
    </row>
    <row r="133" spans="1:9" ht="19.5" customHeight="1" x14ac:dyDescent="0.3">
      <c r="A133" s="63">
        <v>54</v>
      </c>
      <c r="B133" s="58" t="s">
        <v>165</v>
      </c>
      <c r="C133" s="24" t="s">
        <v>166</v>
      </c>
      <c r="D133" s="96"/>
      <c r="E133" s="51">
        <v>176</v>
      </c>
      <c r="F133" s="55">
        <f>[2]ЗАКЛИСТ!D112</f>
        <v>438300</v>
      </c>
      <c r="G133" s="55">
        <f>[2]ЗАКЛИСТ!C112</f>
        <v>29500</v>
      </c>
    </row>
    <row r="134" spans="1:9" ht="19.5" customHeight="1" x14ac:dyDescent="0.3">
      <c r="A134" s="51">
        <v>55</v>
      </c>
      <c r="B134" s="52" t="s">
        <v>167</v>
      </c>
      <c r="C134" s="24" t="s">
        <v>168</v>
      </c>
      <c r="D134" s="96"/>
      <c r="E134" s="63">
        <v>177</v>
      </c>
      <c r="F134" s="55">
        <f>[2]ЗАКЛИСТ!D113</f>
        <v>0</v>
      </c>
      <c r="G134" s="55">
        <f>[2]ЗАКЛИСТ!C113</f>
        <v>0</v>
      </c>
    </row>
    <row r="135" spans="1:9" x14ac:dyDescent="0.3">
      <c r="A135" s="70"/>
      <c r="B135" s="38"/>
    </row>
    <row r="136" spans="1:9" x14ac:dyDescent="0.3">
      <c r="A136" s="70"/>
      <c r="B136" s="38"/>
    </row>
    <row r="137" spans="1:9" x14ac:dyDescent="0.3">
      <c r="A137" s="70"/>
      <c r="B137" s="38"/>
    </row>
    <row r="138" spans="1:9" ht="14.25" customHeight="1" x14ac:dyDescent="0.3">
      <c r="A138" s="11"/>
      <c r="B138" s="12" t="s">
        <v>6</v>
      </c>
      <c r="C138" s="13" t="s">
        <v>7</v>
      </c>
      <c r="D138" s="14"/>
      <c r="E138" s="15" t="s">
        <v>8</v>
      </c>
      <c r="F138" s="25" t="s">
        <v>9</v>
      </c>
      <c r="G138" s="25"/>
    </row>
    <row r="139" spans="1:9" ht="14.25" customHeight="1" x14ac:dyDescent="0.3">
      <c r="A139" s="19" t="s">
        <v>10</v>
      </c>
      <c r="B139" s="20"/>
      <c r="C139" s="21"/>
      <c r="D139" s="22"/>
      <c r="E139" s="23"/>
      <c r="F139" s="90" t="s">
        <v>13</v>
      </c>
      <c r="G139" s="15" t="s">
        <v>128</v>
      </c>
    </row>
    <row r="140" spans="1:9" ht="14.25" customHeight="1" x14ac:dyDescent="0.3">
      <c r="A140" s="19" t="s">
        <v>12</v>
      </c>
      <c r="B140" s="20"/>
      <c r="C140" s="21"/>
      <c r="D140" s="22"/>
      <c r="E140" s="23"/>
      <c r="F140" s="19" t="s">
        <v>17</v>
      </c>
      <c r="G140" s="23"/>
      <c r="H140" s="91"/>
      <c r="I140" s="92"/>
    </row>
    <row r="141" spans="1:9" ht="14.25" customHeight="1" x14ac:dyDescent="0.3">
      <c r="A141" s="27"/>
      <c r="B141" s="28"/>
      <c r="C141" s="29"/>
      <c r="D141" s="30"/>
      <c r="E141" s="31"/>
      <c r="F141" s="93"/>
      <c r="G141" s="94" t="s">
        <v>129</v>
      </c>
      <c r="H141" s="91"/>
      <c r="I141" s="92"/>
    </row>
    <row r="142" spans="1:9" x14ac:dyDescent="0.3">
      <c r="A142" s="33">
        <v>1</v>
      </c>
      <c r="B142" s="33">
        <v>2</v>
      </c>
      <c r="C142" s="34">
        <v>3</v>
      </c>
      <c r="D142" s="35"/>
      <c r="E142" s="33">
        <v>4</v>
      </c>
      <c r="F142" s="33">
        <v>5</v>
      </c>
      <c r="G142" s="33">
        <v>6</v>
      </c>
      <c r="H142" s="36"/>
      <c r="I142" s="36"/>
    </row>
    <row r="143" spans="1:9" ht="22.5" customHeight="1" x14ac:dyDescent="0.3">
      <c r="A143" s="62">
        <v>56</v>
      </c>
      <c r="B143" s="62">
        <v>224</v>
      </c>
      <c r="C143" s="82" t="s">
        <v>169</v>
      </c>
      <c r="D143" s="98"/>
      <c r="E143" s="62"/>
      <c r="F143" s="42"/>
      <c r="G143" s="42"/>
    </row>
    <row r="144" spans="1:9" x14ac:dyDescent="0.3">
      <c r="A144" s="63"/>
      <c r="B144" s="63"/>
      <c r="C144" s="77" t="s">
        <v>170</v>
      </c>
      <c r="D144" s="89"/>
      <c r="E144" s="63">
        <v>178</v>
      </c>
      <c r="F144" s="64">
        <f>[2]ЗАКЛИСТ!D114</f>
        <v>0</v>
      </c>
      <c r="G144" s="64">
        <f>[2]ЗАКЛИСТ!C114</f>
        <v>0</v>
      </c>
    </row>
    <row r="145" spans="1:7" ht="21" customHeight="1" x14ac:dyDescent="0.3">
      <c r="A145" s="51">
        <v>57</v>
      </c>
      <c r="B145" s="51">
        <v>225</v>
      </c>
      <c r="C145" s="24" t="s">
        <v>171</v>
      </c>
      <c r="D145" s="96"/>
      <c r="E145" s="51">
        <v>179</v>
      </c>
      <c r="F145" s="64">
        <f>[2]ЗАКЛИСТ!D115</f>
        <v>0</v>
      </c>
      <c r="G145" s="64">
        <f>[2]ЗАКЛИСТ!C115</f>
        <v>0</v>
      </c>
    </row>
    <row r="146" spans="1:7" ht="21" customHeight="1" x14ac:dyDescent="0.3">
      <c r="A146" s="51">
        <v>58</v>
      </c>
      <c r="B146" s="51">
        <v>23</v>
      </c>
      <c r="C146" s="24" t="s">
        <v>172</v>
      </c>
      <c r="D146" s="96"/>
      <c r="E146" s="51">
        <v>180</v>
      </c>
      <c r="F146" s="55">
        <f>SUM([2]ЗАКЛИСТ!D116:D118)</f>
        <v>0</v>
      </c>
      <c r="G146" s="55">
        <f>SUM([2]ЗАКЛИСТ!C116:C118)</f>
        <v>0</v>
      </c>
    </row>
    <row r="147" spans="1:7" ht="23.25" customHeight="1" x14ac:dyDescent="0.3">
      <c r="A147" s="62"/>
      <c r="B147" s="62"/>
      <c r="C147" s="82" t="s">
        <v>173</v>
      </c>
      <c r="D147" s="98"/>
      <c r="E147" s="62"/>
      <c r="F147" s="42"/>
      <c r="G147" s="42"/>
    </row>
    <row r="148" spans="1:7" x14ac:dyDescent="0.3">
      <c r="A148" s="63"/>
      <c r="B148" s="63"/>
      <c r="C148" s="77" t="s">
        <v>174</v>
      </c>
      <c r="D148" s="89"/>
      <c r="E148" s="63">
        <v>181</v>
      </c>
      <c r="F148" s="64">
        <f>F149+F150+F151+F152+F153+F154+F155</f>
        <v>77000</v>
      </c>
      <c r="G148" s="64">
        <f>G149+G150+G151+G152+G153+G154+G155</f>
        <v>34000</v>
      </c>
    </row>
    <row r="149" spans="1:7" ht="21" customHeight="1" x14ac:dyDescent="0.3">
      <c r="A149" s="51">
        <v>59</v>
      </c>
      <c r="B149" s="51">
        <v>240</v>
      </c>
      <c r="C149" s="24" t="s">
        <v>175</v>
      </c>
      <c r="D149" s="96"/>
      <c r="E149" s="51">
        <v>182</v>
      </c>
      <c r="F149" s="55">
        <f>[2]ЗАКЛИСТ!D119</f>
        <v>0</v>
      </c>
      <c r="G149" s="55">
        <f>[2]ЗАКЛИСТ!C119</f>
        <v>0</v>
      </c>
    </row>
    <row r="150" spans="1:7" ht="21" customHeight="1" x14ac:dyDescent="0.3">
      <c r="A150" s="51">
        <v>60</v>
      </c>
      <c r="B150" s="51">
        <v>241</v>
      </c>
      <c r="C150" s="24" t="s">
        <v>176</v>
      </c>
      <c r="D150" s="96"/>
      <c r="E150" s="51">
        <v>183</v>
      </c>
      <c r="F150" s="55">
        <f>[2]ЗАКЛИСТ!D120</f>
        <v>0</v>
      </c>
      <c r="G150" s="55">
        <f>[2]ЗАКЛИСТ!C120</f>
        <v>0</v>
      </c>
    </row>
    <row r="151" spans="1:7" ht="21" customHeight="1" x14ac:dyDescent="0.3">
      <c r="A151" s="51">
        <v>61</v>
      </c>
      <c r="B151" s="51">
        <v>242</v>
      </c>
      <c r="C151" s="24" t="s">
        <v>177</v>
      </c>
      <c r="D151" s="96"/>
      <c r="E151" s="51">
        <v>184</v>
      </c>
      <c r="F151" s="55">
        <f>[2]ЗАКЛИСТ!D121</f>
        <v>0</v>
      </c>
      <c r="G151" s="55">
        <f>[2]ЗАКЛИСТ!C121</f>
        <v>0</v>
      </c>
    </row>
    <row r="152" spans="1:7" ht="21" customHeight="1" x14ac:dyDescent="0.3">
      <c r="A152" s="51">
        <v>62</v>
      </c>
      <c r="B152" s="51">
        <v>243</v>
      </c>
      <c r="C152" s="24" t="s">
        <v>178</v>
      </c>
      <c r="D152" s="96"/>
      <c r="E152" s="51">
        <v>185</v>
      </c>
      <c r="F152" s="55">
        <f>[2]ЗАКЛИСТ!D122</f>
        <v>0</v>
      </c>
      <c r="G152" s="55">
        <f>[2]ЗАКЛИСТ!C122</f>
        <v>0</v>
      </c>
    </row>
    <row r="153" spans="1:7" ht="21" customHeight="1" x14ac:dyDescent="0.3">
      <c r="A153" s="51">
        <v>63</v>
      </c>
      <c r="B153" s="51">
        <v>245</v>
      </c>
      <c r="C153" s="24" t="s">
        <v>179</v>
      </c>
      <c r="D153" s="96"/>
      <c r="E153" s="51">
        <v>186</v>
      </c>
      <c r="F153" s="55">
        <f>[2]ЗАКЛИСТ!D123</f>
        <v>0</v>
      </c>
      <c r="G153" s="55">
        <f>[2]ЗАКЛИСТ!C123</f>
        <v>0</v>
      </c>
    </row>
    <row r="154" spans="1:7" ht="21" customHeight="1" x14ac:dyDescent="0.3">
      <c r="A154" s="51">
        <v>64</v>
      </c>
      <c r="B154" s="51">
        <v>246</v>
      </c>
      <c r="C154" s="24" t="s">
        <v>180</v>
      </c>
      <c r="D154" s="96"/>
      <c r="E154" s="51">
        <v>187</v>
      </c>
      <c r="F154" s="55">
        <f>[2]ЗАКЛИСТ!D124</f>
        <v>77000</v>
      </c>
      <c r="G154" s="55">
        <f>[2]ЗАКЛИСТ!C124</f>
        <v>34000</v>
      </c>
    </row>
    <row r="155" spans="1:7" ht="21" customHeight="1" x14ac:dyDescent="0.3">
      <c r="A155" s="51">
        <v>65</v>
      </c>
      <c r="B155" s="51">
        <v>247</v>
      </c>
      <c r="C155" s="24" t="s">
        <v>181</v>
      </c>
      <c r="D155" s="96"/>
      <c r="E155" s="51">
        <v>188</v>
      </c>
      <c r="F155" s="55">
        <f>[2]ЗАКЛИСТ!D125</f>
        <v>0</v>
      </c>
      <c r="G155" s="55">
        <f>[2]ЗАКЛИСТ!C125</f>
        <v>0</v>
      </c>
    </row>
    <row r="156" spans="1:7" ht="22.5" customHeight="1" x14ac:dyDescent="0.3">
      <c r="A156" s="62"/>
      <c r="B156" s="62"/>
      <c r="C156" s="82" t="s">
        <v>182</v>
      </c>
      <c r="D156" s="98"/>
      <c r="E156" s="62"/>
      <c r="F156" s="42"/>
      <c r="G156" s="42"/>
    </row>
    <row r="157" spans="1:7" x14ac:dyDescent="0.3">
      <c r="A157" s="63"/>
      <c r="B157" s="63"/>
      <c r="C157" s="77" t="s">
        <v>183</v>
      </c>
      <c r="D157" s="89"/>
      <c r="E157" s="63">
        <v>189</v>
      </c>
      <c r="F157" s="64">
        <f>F158+F159+F160+F162+F163</f>
        <v>8555</v>
      </c>
      <c r="G157" s="64">
        <f>G158+G159+G160+G162+G163</f>
        <v>3778</v>
      </c>
    </row>
    <row r="158" spans="1:7" ht="21" customHeight="1" x14ac:dyDescent="0.3">
      <c r="A158" s="51">
        <v>66</v>
      </c>
      <c r="B158" s="51">
        <v>250</v>
      </c>
      <c r="C158" s="24" t="s">
        <v>184</v>
      </c>
      <c r="D158" s="96"/>
      <c r="E158" s="51">
        <v>190</v>
      </c>
      <c r="F158" s="55">
        <f>[2]ЗАКЛИСТ!D126</f>
        <v>0</v>
      </c>
      <c r="G158" s="55">
        <f>[2]ЗАКЛИСТ!C126</f>
        <v>0</v>
      </c>
    </row>
    <row r="159" spans="1:7" ht="21" customHeight="1" x14ac:dyDescent="0.3">
      <c r="A159" s="51"/>
      <c r="B159" s="51">
        <v>251</v>
      </c>
      <c r="C159" s="24" t="s">
        <v>185</v>
      </c>
      <c r="D159" s="96"/>
      <c r="E159" s="51">
        <v>191</v>
      </c>
      <c r="F159" s="55">
        <f>[2]ЗАКЛИСТ!D127</f>
        <v>0</v>
      </c>
      <c r="G159" s="55">
        <f>[2]ЗАКЛИСТ!C127</f>
        <v>0</v>
      </c>
    </row>
    <row r="160" spans="1:7" ht="21" customHeight="1" x14ac:dyDescent="0.3">
      <c r="A160" s="51">
        <v>67</v>
      </c>
      <c r="B160" s="51">
        <v>252</v>
      </c>
      <c r="C160" s="24" t="s">
        <v>186</v>
      </c>
      <c r="D160" s="96"/>
      <c r="E160" s="51">
        <v>192</v>
      </c>
      <c r="F160" s="55">
        <f>[2]ЗАКЛИСТ!D128</f>
        <v>0</v>
      </c>
      <c r="G160" s="55">
        <f>[2]ЗАКЛИСТ!C128</f>
        <v>0</v>
      </c>
    </row>
    <row r="161" spans="1:9" ht="21" customHeight="1" x14ac:dyDescent="0.3">
      <c r="A161" s="62">
        <v>68</v>
      </c>
      <c r="B161" s="62">
        <v>253</v>
      </c>
      <c r="C161" s="82" t="s">
        <v>187</v>
      </c>
      <c r="D161" s="98"/>
      <c r="E161" s="62"/>
      <c r="F161" s="67"/>
      <c r="G161" s="42"/>
    </row>
    <row r="162" spans="1:9" ht="14.25" customHeight="1" x14ac:dyDescent="0.3">
      <c r="A162" s="63"/>
      <c r="B162" s="63"/>
      <c r="C162" s="77" t="s">
        <v>188</v>
      </c>
      <c r="D162" s="89"/>
      <c r="E162" s="63">
        <v>193</v>
      </c>
      <c r="F162" s="69">
        <f>[2]ЗАКЛИСТ!D129</f>
        <v>0</v>
      </c>
      <c r="G162" s="64">
        <f>[2]ЗАКЛИСТ!C129</f>
        <v>0</v>
      </c>
    </row>
    <row r="163" spans="1:9" ht="21" customHeight="1" x14ac:dyDescent="0.3">
      <c r="A163" s="51">
        <v>69</v>
      </c>
      <c r="B163" s="51">
        <v>255</v>
      </c>
      <c r="C163" s="24" t="s">
        <v>189</v>
      </c>
      <c r="D163" s="96"/>
      <c r="E163" s="51">
        <v>194</v>
      </c>
      <c r="F163" s="69">
        <f>[2]ЗАКЛИСТ!D130</f>
        <v>8555</v>
      </c>
      <c r="G163" s="64">
        <f>[2]ЗАКЛИСТ!C130</f>
        <v>3778</v>
      </c>
    </row>
    <row r="164" spans="1:9" x14ac:dyDescent="0.3">
      <c r="A164" s="70"/>
      <c r="B164" s="38"/>
    </row>
    <row r="165" spans="1:9" x14ac:dyDescent="0.3">
      <c r="A165" s="70"/>
      <c r="B165" s="38"/>
    </row>
    <row r="166" spans="1:9" x14ac:dyDescent="0.3">
      <c r="A166" s="70"/>
      <c r="B166" s="38"/>
    </row>
    <row r="167" spans="1:9" ht="14.25" customHeight="1" x14ac:dyDescent="0.3">
      <c r="A167" s="11"/>
      <c r="B167" s="12" t="s">
        <v>6</v>
      </c>
      <c r="C167" s="13" t="s">
        <v>7</v>
      </c>
      <c r="D167" s="14"/>
      <c r="E167" s="15" t="s">
        <v>8</v>
      </c>
      <c r="F167" s="25" t="s">
        <v>9</v>
      </c>
      <c r="G167" s="25"/>
    </row>
    <row r="168" spans="1:9" ht="14.25" customHeight="1" x14ac:dyDescent="0.3">
      <c r="A168" s="19" t="s">
        <v>10</v>
      </c>
      <c r="B168" s="20"/>
      <c r="C168" s="21"/>
      <c r="D168" s="22"/>
      <c r="E168" s="23"/>
      <c r="F168" s="90" t="s">
        <v>13</v>
      </c>
      <c r="G168" s="15" t="s">
        <v>128</v>
      </c>
    </row>
    <row r="169" spans="1:9" ht="14.25" customHeight="1" x14ac:dyDescent="0.3">
      <c r="A169" s="19" t="s">
        <v>12</v>
      </c>
      <c r="B169" s="20"/>
      <c r="C169" s="21"/>
      <c r="D169" s="22"/>
      <c r="E169" s="23"/>
      <c r="F169" s="19" t="s">
        <v>17</v>
      </c>
      <c r="G169" s="23"/>
      <c r="H169" s="91"/>
      <c r="I169" s="92"/>
    </row>
    <row r="170" spans="1:9" ht="14.25" customHeight="1" x14ac:dyDescent="0.3">
      <c r="A170" s="27"/>
      <c r="B170" s="28"/>
      <c r="C170" s="29"/>
      <c r="D170" s="30"/>
      <c r="E170" s="31"/>
      <c r="F170" s="93"/>
      <c r="G170" s="94" t="s">
        <v>129</v>
      </c>
      <c r="H170" s="91"/>
      <c r="I170" s="92"/>
    </row>
    <row r="171" spans="1:9" x14ac:dyDescent="0.3">
      <c r="A171" s="33">
        <v>1</v>
      </c>
      <c r="B171" s="33">
        <v>2</v>
      </c>
      <c r="C171" s="34">
        <v>3</v>
      </c>
      <c r="D171" s="35"/>
      <c r="E171" s="33">
        <v>4</v>
      </c>
      <c r="F171" s="33">
        <v>5</v>
      </c>
      <c r="G171" s="33">
        <v>6</v>
      </c>
      <c r="H171" s="36"/>
      <c r="I171" s="36"/>
    </row>
    <row r="172" spans="1:9" ht="21.75" customHeight="1" x14ac:dyDescent="0.3">
      <c r="A172" s="51">
        <v>70</v>
      </c>
      <c r="B172" s="51">
        <v>26</v>
      </c>
      <c r="C172" s="53" t="s">
        <v>190</v>
      </c>
      <c r="D172" s="54"/>
      <c r="E172" s="51">
        <v>195</v>
      </c>
      <c r="F172" s="55">
        <f>SUM([2]ЗАКЛИСТ!D131:D134)</f>
        <v>0</v>
      </c>
      <c r="G172" s="55">
        <f>SUM([2]ЗАКЛИСТ!C131:C134)</f>
        <v>0</v>
      </c>
    </row>
    <row r="173" spans="1:9" ht="21.75" customHeight="1" x14ac:dyDescent="0.3">
      <c r="A173" s="51">
        <v>71</v>
      </c>
      <c r="B173" s="51">
        <v>27</v>
      </c>
      <c r="C173" s="53" t="s">
        <v>191</v>
      </c>
      <c r="D173" s="54"/>
      <c r="E173" s="51">
        <v>196</v>
      </c>
      <c r="F173" s="55">
        <f>SUM([2]ЗАКЛИСТ!D135:D137)</f>
        <v>131947</v>
      </c>
      <c r="G173" s="55">
        <f>SUM([2]ЗАКЛИСТ!C135:C137)</f>
        <v>0</v>
      </c>
    </row>
    <row r="174" spans="1:9" ht="19.5" customHeight="1" x14ac:dyDescent="0.3">
      <c r="A174" s="62"/>
      <c r="B174" s="62"/>
      <c r="C174" s="39" t="s">
        <v>192</v>
      </c>
      <c r="D174" s="40"/>
      <c r="E174" s="62"/>
      <c r="F174" s="42"/>
      <c r="G174" s="42"/>
    </row>
    <row r="175" spans="1:9" x14ac:dyDescent="0.3">
      <c r="A175" s="63">
        <v>72</v>
      </c>
      <c r="B175" s="63">
        <v>28</v>
      </c>
      <c r="C175" s="59" t="s">
        <v>193</v>
      </c>
      <c r="D175" s="60"/>
      <c r="E175" s="63">
        <v>197</v>
      </c>
      <c r="F175" s="64">
        <f>SUM([2]ЗАКЛИСТ!D138:D144)</f>
        <v>0</v>
      </c>
      <c r="G175" s="64">
        <f>SUM([2]ЗАКЛИСТ!C138:C144)</f>
        <v>0</v>
      </c>
    </row>
    <row r="176" spans="1:9" ht="21.75" customHeight="1" x14ac:dyDescent="0.3">
      <c r="A176" s="51">
        <v>73</v>
      </c>
      <c r="B176" s="51">
        <v>29</v>
      </c>
      <c r="C176" s="24" t="s">
        <v>194</v>
      </c>
      <c r="D176" s="96"/>
      <c r="E176" s="51">
        <v>198</v>
      </c>
      <c r="F176" s="55">
        <f>SUM([2]ЗАКЛИСТ!D145:D150)</f>
        <v>34216555</v>
      </c>
      <c r="G176" s="55">
        <f>SUM([2]ЗАКЛИСТ!C145:C150)</f>
        <v>34801017</v>
      </c>
    </row>
    <row r="177" spans="1:7" ht="24.75" customHeight="1" x14ac:dyDescent="0.3">
      <c r="A177" s="51">
        <v>74</v>
      </c>
      <c r="B177" s="51">
        <v>98</v>
      </c>
      <c r="C177" s="24" t="s">
        <v>195</v>
      </c>
      <c r="D177" s="96"/>
      <c r="E177" s="51">
        <v>199</v>
      </c>
      <c r="F177" s="55"/>
      <c r="G177" s="55"/>
    </row>
    <row r="178" spans="1:7" ht="21.75" customHeight="1" x14ac:dyDescent="0.3">
      <c r="A178" s="62"/>
      <c r="B178" s="62"/>
      <c r="C178" s="103" t="s">
        <v>196</v>
      </c>
      <c r="D178" s="97"/>
      <c r="E178" s="62"/>
      <c r="F178" s="42"/>
      <c r="G178" s="42"/>
    </row>
    <row r="179" spans="1:7" ht="15.75" customHeight="1" x14ac:dyDescent="0.3">
      <c r="A179" s="63"/>
      <c r="B179" s="63"/>
      <c r="C179" s="77" t="s">
        <v>197</v>
      </c>
      <c r="D179" s="3"/>
      <c r="E179" s="63">
        <v>200</v>
      </c>
      <c r="F179" s="64">
        <f>F111+F116+F118+F128+F177</f>
        <v>34872357</v>
      </c>
      <c r="G179" s="64">
        <f>G111+G116+G118+G128+G177</f>
        <v>34868295</v>
      </c>
    </row>
    <row r="180" spans="1:7" ht="18" customHeight="1" x14ac:dyDescent="0.3">
      <c r="A180" s="51">
        <v>75</v>
      </c>
      <c r="B180" s="51" t="s">
        <v>198</v>
      </c>
      <c r="C180" s="24" t="s">
        <v>199</v>
      </c>
      <c r="D180" s="96"/>
      <c r="E180" s="51">
        <v>201</v>
      </c>
      <c r="F180" s="55">
        <f>[2]ЗАКЛИСТ!D370+[2]ЗАКЛИСТ!D371+[2]ЗАКЛИСТ!D372+[2]ЗАКЛИСТ!D373</f>
        <v>0</v>
      </c>
      <c r="G180" s="55">
        <f>[2]ЗАКЛИСТ!C370+[2]ЗАКЛИСТ!C371+[2]ЗАКЛИСТ!C372+[2]ЗАКЛИСТ!C373</f>
        <v>0</v>
      </c>
    </row>
    <row r="181" spans="1:7" x14ac:dyDescent="0.3">
      <c r="A181" s="70"/>
      <c r="B181" s="38"/>
    </row>
    <row r="182" spans="1:7" x14ac:dyDescent="0.3">
      <c r="A182" s="70"/>
      <c r="B182" s="38"/>
    </row>
    <row r="183" spans="1:7" x14ac:dyDescent="0.3">
      <c r="A183" s="70"/>
      <c r="B183" s="38"/>
    </row>
    <row r="184" spans="1:7" x14ac:dyDescent="0.3">
      <c r="A184" s="70"/>
      <c r="B184" s="38"/>
    </row>
    <row r="185" spans="1:7" x14ac:dyDescent="0.3">
      <c r="A185" s="70"/>
      <c r="B185" s="38"/>
    </row>
    <row r="186" spans="1:7" x14ac:dyDescent="0.3">
      <c r="A186" s="70" t="s">
        <v>200</v>
      </c>
      <c r="B186" s="38"/>
      <c r="D186" s="92" t="s">
        <v>201</v>
      </c>
      <c r="F186" s="104" t="s">
        <v>202</v>
      </c>
      <c r="G186" s="104"/>
    </row>
    <row r="187" spans="1:7" x14ac:dyDescent="0.3">
      <c r="A187" s="70" t="s">
        <v>203</v>
      </c>
      <c r="B187" s="105" t="str">
        <f>[2]ПОДАТОЦИ!C17</f>
        <v>28.02.2026</v>
      </c>
      <c r="D187" s="92" t="s">
        <v>204</v>
      </c>
      <c r="F187" s="106" t="str">
        <f>[2]ПОДАТОЦИ!C10</f>
        <v>Проф.др.Мери Трајковска</v>
      </c>
      <c r="G187" s="106"/>
    </row>
    <row r="188" spans="1:7" x14ac:dyDescent="0.3">
      <c r="A188" s="70"/>
      <c r="B188" s="38"/>
      <c r="D188" s="107" t="str">
        <f>[2]ПОДАТОЦИ!C9</f>
        <v>Дипл.ек.Лидија Тапшанова</v>
      </c>
      <c r="E188" s="10" t="s">
        <v>205</v>
      </c>
      <c r="F188" s="108"/>
    </row>
    <row r="189" spans="1:7" x14ac:dyDescent="0.3">
      <c r="A189" s="70"/>
      <c r="B189" s="38"/>
    </row>
    <row r="190" spans="1:7" x14ac:dyDescent="0.3">
      <c r="A190" s="70"/>
      <c r="B190" s="38"/>
      <c r="D190" s="1" t="s">
        <v>206</v>
      </c>
      <c r="F190" s="1" t="s">
        <v>207</v>
      </c>
    </row>
    <row r="191" spans="1:7" x14ac:dyDescent="0.3">
      <c r="A191" s="70"/>
      <c r="B191" s="38"/>
    </row>
    <row r="192" spans="1:7" x14ac:dyDescent="0.3">
      <c r="A192" s="70"/>
      <c r="B192" s="38"/>
    </row>
    <row r="193" spans="1:2" x14ac:dyDescent="0.3">
      <c r="A193" s="70"/>
      <c r="B193" s="38"/>
    </row>
    <row r="194" spans="1:2" x14ac:dyDescent="0.3">
      <c r="A194" s="70"/>
      <c r="B194" s="38"/>
    </row>
    <row r="195" spans="1:2" x14ac:dyDescent="0.3">
      <c r="A195" s="70"/>
      <c r="B195" s="38"/>
    </row>
    <row r="196" spans="1:2" x14ac:dyDescent="0.3">
      <c r="A196" s="70"/>
      <c r="B196" s="38"/>
    </row>
    <row r="197" spans="1:2" x14ac:dyDescent="0.3">
      <c r="A197" s="70"/>
      <c r="B197" s="38"/>
    </row>
    <row r="198" spans="1:2" x14ac:dyDescent="0.3">
      <c r="A198" s="70"/>
      <c r="B198" s="38"/>
    </row>
    <row r="199" spans="1:2" x14ac:dyDescent="0.3">
      <c r="A199" s="70"/>
      <c r="B199" s="38"/>
    </row>
    <row r="200" spans="1:2" x14ac:dyDescent="0.3">
      <c r="A200" s="70"/>
      <c r="B200" s="38"/>
    </row>
    <row r="201" spans="1:2" x14ac:dyDescent="0.3">
      <c r="A201" s="70"/>
      <c r="B201" s="38"/>
    </row>
    <row r="202" spans="1:2" x14ac:dyDescent="0.3">
      <c r="A202" s="70"/>
      <c r="B202" s="38"/>
    </row>
    <row r="203" spans="1:2" x14ac:dyDescent="0.3">
      <c r="A203" s="70"/>
      <c r="B203" s="38"/>
    </row>
    <row r="204" spans="1:2" x14ac:dyDescent="0.3">
      <c r="A204" s="70"/>
      <c r="B204" s="38"/>
    </row>
    <row r="205" spans="1:2" x14ac:dyDescent="0.3">
      <c r="A205" s="70"/>
      <c r="B205" s="38"/>
    </row>
    <row r="206" spans="1:2" x14ac:dyDescent="0.3">
      <c r="A206" s="70"/>
      <c r="B206" s="38"/>
    </row>
    <row r="207" spans="1:2" x14ac:dyDescent="0.3">
      <c r="A207" s="70"/>
      <c r="B207" s="38"/>
    </row>
    <row r="208" spans="1:2" x14ac:dyDescent="0.3">
      <c r="A208" s="70"/>
      <c r="B208" s="38"/>
    </row>
    <row r="209" spans="1:2" x14ac:dyDescent="0.3">
      <c r="A209" s="70"/>
      <c r="B209" s="38"/>
    </row>
    <row r="210" spans="1:2" x14ac:dyDescent="0.3">
      <c r="A210" s="70"/>
      <c r="B210" s="38"/>
    </row>
    <row r="211" spans="1:2" x14ac:dyDescent="0.3">
      <c r="A211" s="70"/>
      <c r="B211" s="38"/>
    </row>
    <row r="212" spans="1:2" x14ac:dyDescent="0.3">
      <c r="A212" s="70"/>
      <c r="B212" s="38"/>
    </row>
    <row r="213" spans="1:2" x14ac:dyDescent="0.3">
      <c r="A213" s="70"/>
      <c r="B213" s="38"/>
    </row>
    <row r="214" spans="1:2" x14ac:dyDescent="0.3">
      <c r="A214" s="70"/>
      <c r="B214" s="38"/>
    </row>
    <row r="215" spans="1:2" x14ac:dyDescent="0.3">
      <c r="A215" s="70"/>
      <c r="B215" s="38"/>
    </row>
    <row r="216" spans="1:2" x14ac:dyDescent="0.3">
      <c r="A216" s="70"/>
      <c r="B216" s="38"/>
    </row>
    <row r="217" spans="1:2" x14ac:dyDescent="0.3">
      <c r="A217" s="70"/>
      <c r="B217" s="38"/>
    </row>
    <row r="218" spans="1:2" x14ac:dyDescent="0.3">
      <c r="A218" s="70"/>
      <c r="B218" s="38"/>
    </row>
    <row r="219" spans="1:2" x14ac:dyDescent="0.3">
      <c r="A219" s="70"/>
      <c r="B219" s="38"/>
    </row>
    <row r="220" spans="1:2" x14ac:dyDescent="0.3">
      <c r="A220" s="70"/>
      <c r="B220" s="38"/>
    </row>
    <row r="221" spans="1:2" x14ac:dyDescent="0.3">
      <c r="A221" s="70"/>
      <c r="B221" s="38"/>
    </row>
    <row r="222" spans="1:2" x14ac:dyDescent="0.3">
      <c r="A222" s="70"/>
      <c r="B222" s="38"/>
    </row>
    <row r="223" spans="1:2" x14ac:dyDescent="0.3">
      <c r="A223" s="70"/>
      <c r="B223" s="38"/>
    </row>
    <row r="224" spans="1:2" x14ac:dyDescent="0.3">
      <c r="A224" s="70"/>
      <c r="B224" s="38"/>
    </row>
    <row r="225" spans="1:2" x14ac:dyDescent="0.3">
      <c r="A225" s="70"/>
      <c r="B225" s="38"/>
    </row>
    <row r="226" spans="1:2" x14ac:dyDescent="0.3">
      <c r="A226" s="70"/>
      <c r="B226" s="38"/>
    </row>
    <row r="227" spans="1:2" x14ac:dyDescent="0.3">
      <c r="A227" s="70"/>
      <c r="B227" s="71"/>
    </row>
    <row r="228" spans="1:2" x14ac:dyDescent="0.3">
      <c r="A228" s="70"/>
      <c r="B228" s="71"/>
    </row>
    <row r="229" spans="1:2" x14ac:dyDescent="0.3">
      <c r="A229" s="70"/>
      <c r="B229" s="71"/>
    </row>
    <row r="230" spans="1:2" x14ac:dyDescent="0.3">
      <c r="A230" s="70"/>
      <c r="B230" s="71"/>
    </row>
    <row r="231" spans="1:2" x14ac:dyDescent="0.3">
      <c r="A231" s="70"/>
      <c r="B231" s="71"/>
    </row>
    <row r="232" spans="1:2" x14ac:dyDescent="0.3">
      <c r="A232" s="70"/>
      <c r="B232" s="71"/>
    </row>
    <row r="233" spans="1:2" x14ac:dyDescent="0.3">
      <c r="A233" s="70"/>
      <c r="B233" s="71"/>
    </row>
    <row r="234" spans="1:2" x14ac:dyDescent="0.3">
      <c r="A234" s="70"/>
      <c r="B234" s="71"/>
    </row>
    <row r="235" spans="1:2" x14ac:dyDescent="0.3">
      <c r="A235" s="70"/>
      <c r="B235" s="71"/>
    </row>
    <row r="236" spans="1:2" x14ac:dyDescent="0.3">
      <c r="A236" s="70"/>
      <c r="B236" s="71"/>
    </row>
    <row r="237" spans="1:2" x14ac:dyDescent="0.3">
      <c r="A237" s="70"/>
      <c r="B237" s="71"/>
    </row>
    <row r="238" spans="1:2" x14ac:dyDescent="0.3">
      <c r="A238" s="70"/>
      <c r="B238" s="71"/>
    </row>
    <row r="239" spans="1:2" x14ac:dyDescent="0.3">
      <c r="A239" s="70"/>
      <c r="B239" s="71"/>
    </row>
    <row r="240" spans="1:2" x14ac:dyDescent="0.3">
      <c r="A240" s="70"/>
      <c r="B240" s="71"/>
    </row>
    <row r="241" spans="1:2" x14ac:dyDescent="0.3">
      <c r="A241" s="70"/>
      <c r="B241" s="71"/>
    </row>
    <row r="242" spans="1:2" x14ac:dyDescent="0.3">
      <c r="A242" s="70"/>
      <c r="B242" s="71"/>
    </row>
    <row r="243" spans="1:2" x14ac:dyDescent="0.3">
      <c r="A243" s="70"/>
      <c r="B243" s="70"/>
    </row>
    <row r="244" spans="1:2" x14ac:dyDescent="0.3">
      <c r="A244" s="70"/>
      <c r="B244" s="70"/>
    </row>
    <row r="245" spans="1:2" x14ac:dyDescent="0.3">
      <c r="A245" s="70"/>
      <c r="B245" s="70"/>
    </row>
    <row r="246" spans="1:2" x14ac:dyDescent="0.3">
      <c r="B246" s="70"/>
    </row>
    <row r="247" spans="1:2" x14ac:dyDescent="0.3">
      <c r="B247" s="70"/>
    </row>
    <row r="248" spans="1:2" x14ac:dyDescent="0.3">
      <c r="B248" s="70"/>
    </row>
    <row r="249" spans="1:2" x14ac:dyDescent="0.3">
      <c r="B249" s="70"/>
    </row>
    <row r="250" spans="1:2" x14ac:dyDescent="0.3">
      <c r="B250" s="70"/>
    </row>
    <row r="251" spans="1:2" x14ac:dyDescent="0.3">
      <c r="B251" s="70"/>
    </row>
    <row r="252" spans="1:2" x14ac:dyDescent="0.3">
      <c r="B252" s="70"/>
    </row>
    <row r="253" spans="1:2" x14ac:dyDescent="0.3">
      <c r="B253" s="70"/>
    </row>
    <row r="254" spans="1:2" x14ac:dyDescent="0.3">
      <c r="B254" s="70"/>
    </row>
    <row r="255" spans="1:2" x14ac:dyDescent="0.3">
      <c r="B255" s="70"/>
    </row>
    <row r="256" spans="1:2" x14ac:dyDescent="0.3">
      <c r="B256" s="70"/>
    </row>
    <row r="257" spans="2:2" x14ac:dyDescent="0.3">
      <c r="B257" s="70"/>
    </row>
    <row r="258" spans="2:2" x14ac:dyDescent="0.3">
      <c r="B258" s="70"/>
    </row>
    <row r="259" spans="2:2" x14ac:dyDescent="0.3">
      <c r="B259" s="70"/>
    </row>
    <row r="260" spans="2:2" x14ac:dyDescent="0.3">
      <c r="B260" s="70"/>
    </row>
    <row r="261" spans="2:2" x14ac:dyDescent="0.3">
      <c r="B261" s="70"/>
    </row>
    <row r="262" spans="2:2" x14ac:dyDescent="0.3">
      <c r="B262" s="70"/>
    </row>
    <row r="263" spans="2:2" x14ac:dyDescent="0.3">
      <c r="B263" s="70"/>
    </row>
    <row r="264" spans="2:2" x14ac:dyDescent="0.3">
      <c r="B264" s="70"/>
    </row>
    <row r="265" spans="2:2" x14ac:dyDescent="0.3">
      <c r="B265" s="70"/>
    </row>
    <row r="266" spans="2:2" x14ac:dyDescent="0.3">
      <c r="B266" s="70"/>
    </row>
    <row r="267" spans="2:2" x14ac:dyDescent="0.3">
      <c r="B267" s="70"/>
    </row>
    <row r="268" spans="2:2" x14ac:dyDescent="0.3">
      <c r="B268" s="70"/>
    </row>
    <row r="269" spans="2:2" x14ac:dyDescent="0.3">
      <c r="B269" s="70"/>
    </row>
    <row r="270" spans="2:2" x14ac:dyDescent="0.3">
      <c r="B270" s="70"/>
    </row>
    <row r="271" spans="2:2" x14ac:dyDescent="0.3">
      <c r="B271" s="70"/>
    </row>
    <row r="272" spans="2:2" x14ac:dyDescent="0.3">
      <c r="B272" s="70"/>
    </row>
    <row r="273" spans="2:2" x14ac:dyDescent="0.3">
      <c r="B273" s="70"/>
    </row>
    <row r="274" spans="2:2" x14ac:dyDescent="0.3">
      <c r="B274" s="70"/>
    </row>
    <row r="275" spans="2:2" x14ac:dyDescent="0.3">
      <c r="B275" s="70"/>
    </row>
    <row r="276" spans="2:2" x14ac:dyDescent="0.3">
      <c r="B276" s="70"/>
    </row>
    <row r="277" spans="2:2" x14ac:dyDescent="0.3">
      <c r="B277" s="70"/>
    </row>
    <row r="278" spans="2:2" x14ac:dyDescent="0.3">
      <c r="B278" s="70"/>
    </row>
    <row r="279" spans="2:2" x14ac:dyDescent="0.3">
      <c r="B279" s="70"/>
    </row>
    <row r="280" spans="2:2" x14ac:dyDescent="0.3">
      <c r="B280" s="70"/>
    </row>
    <row r="281" spans="2:2" x14ac:dyDescent="0.3">
      <c r="B281" s="70"/>
    </row>
    <row r="282" spans="2:2" x14ac:dyDescent="0.3">
      <c r="B282" s="70"/>
    </row>
    <row r="283" spans="2:2" x14ac:dyDescent="0.3">
      <c r="B283" s="70"/>
    </row>
    <row r="284" spans="2:2" x14ac:dyDescent="0.3">
      <c r="B284" s="70"/>
    </row>
    <row r="285" spans="2:2" x14ac:dyDescent="0.3">
      <c r="B285" s="70"/>
    </row>
    <row r="286" spans="2:2" x14ac:dyDescent="0.3">
      <c r="B286" s="70"/>
    </row>
    <row r="287" spans="2:2" x14ac:dyDescent="0.3">
      <c r="B287" s="70"/>
    </row>
    <row r="288" spans="2:2" x14ac:dyDescent="0.3">
      <c r="B288" s="70"/>
    </row>
    <row r="289" spans="2:2" x14ac:dyDescent="0.3">
      <c r="B289" s="70"/>
    </row>
    <row r="290" spans="2:2" x14ac:dyDescent="0.3">
      <c r="B290" s="70"/>
    </row>
    <row r="291" spans="2:2" x14ac:dyDescent="0.3">
      <c r="B291" s="70"/>
    </row>
    <row r="292" spans="2:2" x14ac:dyDescent="0.3">
      <c r="B292" s="70"/>
    </row>
    <row r="293" spans="2:2" x14ac:dyDescent="0.3">
      <c r="B293" s="70"/>
    </row>
    <row r="294" spans="2:2" x14ac:dyDescent="0.3">
      <c r="B294" s="70"/>
    </row>
    <row r="295" spans="2:2" x14ac:dyDescent="0.3">
      <c r="B295" s="70"/>
    </row>
    <row r="296" spans="2:2" x14ac:dyDescent="0.3">
      <c r="B296" s="70"/>
    </row>
    <row r="297" spans="2:2" x14ac:dyDescent="0.3">
      <c r="B297" s="70"/>
    </row>
    <row r="298" spans="2:2" x14ac:dyDescent="0.3">
      <c r="B298" s="70"/>
    </row>
    <row r="299" spans="2:2" x14ac:dyDescent="0.3">
      <c r="B299" s="70"/>
    </row>
    <row r="300" spans="2:2" x14ac:dyDescent="0.3">
      <c r="B300" s="70"/>
    </row>
    <row r="301" spans="2:2" x14ac:dyDescent="0.3">
      <c r="B301" s="70"/>
    </row>
    <row r="302" spans="2:2" x14ac:dyDescent="0.3">
      <c r="B302" s="70"/>
    </row>
    <row r="303" spans="2:2" x14ac:dyDescent="0.3">
      <c r="B303" s="70"/>
    </row>
    <row r="304" spans="2:2" x14ac:dyDescent="0.3">
      <c r="B304" s="70"/>
    </row>
    <row r="305" spans="2:2" x14ac:dyDescent="0.3">
      <c r="B305" s="70"/>
    </row>
    <row r="306" spans="2:2" x14ac:dyDescent="0.3">
      <c r="B306" s="70"/>
    </row>
    <row r="307" spans="2:2" x14ac:dyDescent="0.3">
      <c r="B307" s="70"/>
    </row>
    <row r="308" spans="2:2" x14ac:dyDescent="0.3">
      <c r="B308" s="70"/>
    </row>
    <row r="309" spans="2:2" x14ac:dyDescent="0.3">
      <c r="B309" s="70"/>
    </row>
    <row r="310" spans="2:2" x14ac:dyDescent="0.3">
      <c r="B310" s="70"/>
    </row>
    <row r="311" spans="2:2" x14ac:dyDescent="0.3">
      <c r="B311" s="70"/>
    </row>
    <row r="312" spans="2:2" x14ac:dyDescent="0.3">
      <c r="B312" s="70"/>
    </row>
    <row r="313" spans="2:2" x14ac:dyDescent="0.3">
      <c r="B313" s="70"/>
    </row>
    <row r="314" spans="2:2" x14ac:dyDescent="0.3">
      <c r="B314" s="70"/>
    </row>
    <row r="315" spans="2:2" x14ac:dyDescent="0.3">
      <c r="B315" s="70"/>
    </row>
    <row r="316" spans="2:2" x14ac:dyDescent="0.3">
      <c r="B316" s="70"/>
    </row>
    <row r="317" spans="2:2" x14ac:dyDescent="0.3">
      <c r="B317" s="70"/>
    </row>
    <row r="318" spans="2:2" x14ac:dyDescent="0.3">
      <c r="B318" s="70"/>
    </row>
    <row r="319" spans="2:2" x14ac:dyDescent="0.3">
      <c r="B319" s="70"/>
    </row>
    <row r="320" spans="2:2" x14ac:dyDescent="0.3">
      <c r="B320" s="70"/>
    </row>
    <row r="321" spans="2:2" x14ac:dyDescent="0.3">
      <c r="B321" s="70"/>
    </row>
    <row r="322" spans="2:2" x14ac:dyDescent="0.3">
      <c r="B322" s="70"/>
    </row>
    <row r="323" spans="2:2" x14ac:dyDescent="0.3">
      <c r="B323" s="70"/>
    </row>
    <row r="324" spans="2:2" x14ac:dyDescent="0.3">
      <c r="B324" s="70"/>
    </row>
    <row r="325" spans="2:2" x14ac:dyDescent="0.3">
      <c r="B325" s="70"/>
    </row>
    <row r="326" spans="2:2" x14ac:dyDescent="0.3">
      <c r="B326" s="70"/>
    </row>
    <row r="327" spans="2:2" x14ac:dyDescent="0.3">
      <c r="B327" s="70"/>
    </row>
    <row r="328" spans="2:2" x14ac:dyDescent="0.3">
      <c r="B328" s="70"/>
    </row>
    <row r="329" spans="2:2" x14ac:dyDescent="0.3">
      <c r="B329" s="70"/>
    </row>
    <row r="330" spans="2:2" x14ac:dyDescent="0.3">
      <c r="B330" s="70"/>
    </row>
    <row r="331" spans="2:2" x14ac:dyDescent="0.3">
      <c r="B331" s="70"/>
    </row>
    <row r="332" spans="2:2" x14ac:dyDescent="0.3">
      <c r="B332" s="70"/>
    </row>
    <row r="333" spans="2:2" x14ac:dyDescent="0.3">
      <c r="B333" s="70"/>
    </row>
    <row r="334" spans="2:2" x14ac:dyDescent="0.3">
      <c r="B334" s="70"/>
    </row>
    <row r="335" spans="2:2" x14ac:dyDescent="0.3">
      <c r="B335" s="70"/>
    </row>
    <row r="336" spans="2:2" x14ac:dyDescent="0.3">
      <c r="B336" s="70"/>
    </row>
    <row r="337" spans="2:2" x14ac:dyDescent="0.3">
      <c r="B337" s="70"/>
    </row>
    <row r="338" spans="2:2" x14ac:dyDescent="0.3">
      <c r="B338" s="70"/>
    </row>
    <row r="339" spans="2:2" x14ac:dyDescent="0.3">
      <c r="B339" s="70"/>
    </row>
    <row r="340" spans="2:2" x14ac:dyDescent="0.3">
      <c r="B340" s="70"/>
    </row>
    <row r="341" spans="2:2" x14ac:dyDescent="0.3">
      <c r="B341" s="70"/>
    </row>
    <row r="342" spans="2:2" x14ac:dyDescent="0.3">
      <c r="B342" s="70"/>
    </row>
    <row r="343" spans="2:2" x14ac:dyDescent="0.3">
      <c r="B343" s="70"/>
    </row>
    <row r="344" spans="2:2" x14ac:dyDescent="0.3">
      <c r="B344" s="70"/>
    </row>
    <row r="345" spans="2:2" x14ac:dyDescent="0.3">
      <c r="B345" s="70"/>
    </row>
    <row r="346" spans="2:2" x14ac:dyDescent="0.3">
      <c r="B346" s="70"/>
    </row>
    <row r="347" spans="2:2" x14ac:dyDescent="0.3">
      <c r="B347" s="70"/>
    </row>
    <row r="348" spans="2:2" x14ac:dyDescent="0.3">
      <c r="B348" s="70"/>
    </row>
    <row r="349" spans="2:2" x14ac:dyDescent="0.3">
      <c r="B349" s="70"/>
    </row>
    <row r="350" spans="2:2" x14ac:dyDescent="0.3">
      <c r="B350" s="70"/>
    </row>
    <row r="351" spans="2:2" x14ac:dyDescent="0.3">
      <c r="B351" s="70"/>
    </row>
    <row r="352" spans="2:2" x14ac:dyDescent="0.3">
      <c r="B352" s="70"/>
    </row>
    <row r="353" spans="2:2" x14ac:dyDescent="0.3">
      <c r="B353" s="70"/>
    </row>
    <row r="354" spans="2:2" x14ac:dyDescent="0.3">
      <c r="B354" s="70"/>
    </row>
    <row r="355" spans="2:2" x14ac:dyDescent="0.3">
      <c r="B355" s="70"/>
    </row>
    <row r="356" spans="2:2" x14ac:dyDescent="0.3">
      <c r="B356" s="70"/>
    </row>
    <row r="357" spans="2:2" x14ac:dyDescent="0.3">
      <c r="B357" s="70"/>
    </row>
    <row r="358" spans="2:2" x14ac:dyDescent="0.3">
      <c r="B358" s="70"/>
    </row>
    <row r="359" spans="2:2" x14ac:dyDescent="0.3">
      <c r="B359" s="70"/>
    </row>
    <row r="360" spans="2:2" x14ac:dyDescent="0.3">
      <c r="B360" s="70"/>
    </row>
    <row r="361" spans="2:2" x14ac:dyDescent="0.3">
      <c r="B361" s="70"/>
    </row>
    <row r="362" spans="2:2" x14ac:dyDescent="0.3">
      <c r="B362" s="70"/>
    </row>
    <row r="363" spans="2:2" x14ac:dyDescent="0.3">
      <c r="B363" s="70"/>
    </row>
    <row r="364" spans="2:2" x14ac:dyDescent="0.3">
      <c r="B364" s="70"/>
    </row>
    <row r="365" spans="2:2" x14ac:dyDescent="0.3">
      <c r="B365" s="70"/>
    </row>
    <row r="366" spans="2:2" x14ac:dyDescent="0.3">
      <c r="B366" s="70"/>
    </row>
    <row r="367" spans="2:2" x14ac:dyDescent="0.3">
      <c r="B367" s="70"/>
    </row>
    <row r="368" spans="2:2" x14ac:dyDescent="0.3">
      <c r="B368" s="70"/>
    </row>
    <row r="369" spans="2:2" x14ac:dyDescent="0.3">
      <c r="B369" s="70"/>
    </row>
    <row r="370" spans="2:2" x14ac:dyDescent="0.3">
      <c r="B370" s="70"/>
    </row>
    <row r="371" spans="2:2" x14ac:dyDescent="0.3">
      <c r="B371" s="70"/>
    </row>
    <row r="372" spans="2:2" x14ac:dyDescent="0.3">
      <c r="B372" s="70"/>
    </row>
    <row r="373" spans="2:2" x14ac:dyDescent="0.3">
      <c r="B373" s="70"/>
    </row>
    <row r="374" spans="2:2" x14ac:dyDescent="0.3">
      <c r="B374" s="70"/>
    </row>
    <row r="375" spans="2:2" x14ac:dyDescent="0.3">
      <c r="B375" s="70"/>
    </row>
    <row r="376" spans="2:2" x14ac:dyDescent="0.3">
      <c r="B376" s="70"/>
    </row>
    <row r="377" spans="2:2" x14ac:dyDescent="0.3">
      <c r="B377" s="70"/>
    </row>
    <row r="378" spans="2:2" x14ac:dyDescent="0.3">
      <c r="B378" s="70"/>
    </row>
    <row r="379" spans="2:2" x14ac:dyDescent="0.3">
      <c r="B379" s="70"/>
    </row>
    <row r="380" spans="2:2" x14ac:dyDescent="0.3">
      <c r="B380" s="70"/>
    </row>
    <row r="381" spans="2:2" x14ac:dyDescent="0.3">
      <c r="B381" s="70"/>
    </row>
    <row r="382" spans="2:2" x14ac:dyDescent="0.3">
      <c r="B382" s="70"/>
    </row>
    <row r="383" spans="2:2" x14ac:dyDescent="0.3">
      <c r="B383" s="70"/>
    </row>
    <row r="384" spans="2:2" x14ac:dyDescent="0.3">
      <c r="B384" s="70"/>
    </row>
    <row r="385" spans="2:2" x14ac:dyDescent="0.3">
      <c r="B385" s="70"/>
    </row>
    <row r="386" spans="2:2" x14ac:dyDescent="0.3">
      <c r="B386" s="70"/>
    </row>
    <row r="387" spans="2:2" x14ac:dyDescent="0.3">
      <c r="B387" s="70"/>
    </row>
    <row r="388" spans="2:2" x14ac:dyDescent="0.3">
      <c r="B388" s="70"/>
    </row>
    <row r="389" spans="2:2" x14ac:dyDescent="0.3">
      <c r="B389" s="70"/>
    </row>
    <row r="390" spans="2:2" x14ac:dyDescent="0.3">
      <c r="B390" s="70"/>
    </row>
    <row r="391" spans="2:2" x14ac:dyDescent="0.3">
      <c r="B391" s="70"/>
    </row>
    <row r="392" spans="2:2" x14ac:dyDescent="0.3">
      <c r="B392" s="70"/>
    </row>
    <row r="393" spans="2:2" x14ac:dyDescent="0.3">
      <c r="B393" s="70"/>
    </row>
    <row r="394" spans="2:2" x14ac:dyDescent="0.3">
      <c r="B394" s="70"/>
    </row>
    <row r="395" spans="2:2" x14ac:dyDescent="0.3">
      <c r="B395" s="70"/>
    </row>
    <row r="396" spans="2:2" x14ac:dyDescent="0.3">
      <c r="B396" s="70"/>
    </row>
    <row r="397" spans="2:2" x14ac:dyDescent="0.3">
      <c r="B397" s="70"/>
    </row>
    <row r="398" spans="2:2" x14ac:dyDescent="0.3">
      <c r="B398" s="70"/>
    </row>
    <row r="399" spans="2:2" x14ac:dyDescent="0.3">
      <c r="B399" s="70"/>
    </row>
    <row r="400" spans="2:2" x14ac:dyDescent="0.3">
      <c r="B400" s="70"/>
    </row>
    <row r="401" spans="2:2" x14ac:dyDescent="0.3">
      <c r="B401" s="70"/>
    </row>
    <row r="402" spans="2:2" x14ac:dyDescent="0.3">
      <c r="B402" s="70"/>
    </row>
    <row r="403" spans="2:2" x14ac:dyDescent="0.3">
      <c r="B403" s="70"/>
    </row>
    <row r="404" spans="2:2" x14ac:dyDescent="0.3">
      <c r="B404" s="70"/>
    </row>
    <row r="405" spans="2:2" x14ac:dyDescent="0.3">
      <c r="B405" s="70"/>
    </row>
    <row r="406" spans="2:2" x14ac:dyDescent="0.3">
      <c r="B406" s="70"/>
    </row>
    <row r="407" spans="2:2" x14ac:dyDescent="0.3">
      <c r="B407" s="70"/>
    </row>
    <row r="408" spans="2:2" x14ac:dyDescent="0.3">
      <c r="B408" s="70"/>
    </row>
    <row r="409" spans="2:2" x14ac:dyDescent="0.3">
      <c r="B409" s="70"/>
    </row>
    <row r="410" spans="2:2" x14ac:dyDescent="0.3">
      <c r="B410" s="70"/>
    </row>
    <row r="411" spans="2:2" x14ac:dyDescent="0.3">
      <c r="B411" s="70"/>
    </row>
    <row r="412" spans="2:2" x14ac:dyDescent="0.3">
      <c r="B412" s="70"/>
    </row>
    <row r="413" spans="2:2" x14ac:dyDescent="0.3">
      <c r="B413" s="70"/>
    </row>
    <row r="414" spans="2:2" x14ac:dyDescent="0.3">
      <c r="B414" s="70"/>
    </row>
    <row r="415" spans="2:2" x14ac:dyDescent="0.3">
      <c r="B415" s="70"/>
    </row>
    <row r="416" spans="2:2" x14ac:dyDescent="0.3">
      <c r="B416" s="70"/>
    </row>
    <row r="417" spans="2:2" x14ac:dyDescent="0.3">
      <c r="B417" s="70"/>
    </row>
    <row r="418" spans="2:2" x14ac:dyDescent="0.3">
      <c r="B418" s="70"/>
    </row>
    <row r="419" spans="2:2" x14ac:dyDescent="0.3">
      <c r="B419" s="70"/>
    </row>
    <row r="420" spans="2:2" x14ac:dyDescent="0.3">
      <c r="B420" s="70"/>
    </row>
    <row r="421" spans="2:2" x14ac:dyDescent="0.3">
      <c r="B421" s="70"/>
    </row>
    <row r="422" spans="2:2" x14ac:dyDescent="0.3">
      <c r="B422" s="70"/>
    </row>
    <row r="423" spans="2:2" x14ac:dyDescent="0.3">
      <c r="B423" s="70"/>
    </row>
    <row r="424" spans="2:2" x14ac:dyDescent="0.3">
      <c r="B424" s="70"/>
    </row>
    <row r="425" spans="2:2" x14ac:dyDescent="0.3">
      <c r="B425" s="70"/>
    </row>
    <row r="426" spans="2:2" x14ac:dyDescent="0.3">
      <c r="B426" s="70"/>
    </row>
    <row r="427" spans="2:2" x14ac:dyDescent="0.3">
      <c r="B427" s="70"/>
    </row>
  </sheetData>
  <mergeCells count="115">
    <mergeCell ref="F186:G186"/>
    <mergeCell ref="F187:G187"/>
    <mergeCell ref="C170:D170"/>
    <mergeCell ref="C171:D171"/>
    <mergeCell ref="C172:D172"/>
    <mergeCell ref="C173:D173"/>
    <mergeCell ref="C174:D174"/>
    <mergeCell ref="C175:D175"/>
    <mergeCell ref="C141:D141"/>
    <mergeCell ref="C142:D142"/>
    <mergeCell ref="B167:B169"/>
    <mergeCell ref="C167:D169"/>
    <mergeCell ref="E167:E169"/>
    <mergeCell ref="F167:G167"/>
    <mergeCell ref="G168:G169"/>
    <mergeCell ref="C108:D108"/>
    <mergeCell ref="C109:D109"/>
    <mergeCell ref="B138:B140"/>
    <mergeCell ref="C138:D140"/>
    <mergeCell ref="E138:E140"/>
    <mergeCell ref="F138:G138"/>
    <mergeCell ref="G139:G140"/>
    <mergeCell ref="B104:B106"/>
    <mergeCell ref="C104:D106"/>
    <mergeCell ref="E104:E106"/>
    <mergeCell ref="F104:G104"/>
    <mergeCell ref="G105:G106"/>
    <mergeCell ref="C107:D107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66:D66"/>
    <mergeCell ref="B72:B74"/>
    <mergeCell ref="C72:D74"/>
    <mergeCell ref="E72:E74"/>
    <mergeCell ref="F72:I72"/>
    <mergeCell ref="G73:I73"/>
    <mergeCell ref="G74:G75"/>
    <mergeCell ref="H74:H75"/>
    <mergeCell ref="C75:D75"/>
    <mergeCell ref="C45:D45"/>
    <mergeCell ref="C48:D48"/>
    <mergeCell ref="C49:D49"/>
    <mergeCell ref="C50:D50"/>
    <mergeCell ref="C51:D51"/>
    <mergeCell ref="C52:D52"/>
    <mergeCell ref="F40:I40"/>
    <mergeCell ref="G41:I41"/>
    <mergeCell ref="G42:G43"/>
    <mergeCell ref="H42:H43"/>
    <mergeCell ref="C43:D43"/>
    <mergeCell ref="C44:D44"/>
    <mergeCell ref="A37:A38"/>
    <mergeCell ref="B37:B38"/>
    <mergeCell ref="C37:D37"/>
    <mergeCell ref="E37:E38"/>
    <mergeCell ref="C38:D38"/>
    <mergeCell ref="B40:B42"/>
    <mergeCell ref="C40:D42"/>
    <mergeCell ref="E40:E42"/>
    <mergeCell ref="C31:D31"/>
    <mergeCell ref="C32:D32"/>
    <mergeCell ref="C33:D33"/>
    <mergeCell ref="C34:D34"/>
    <mergeCell ref="C35:D35"/>
    <mergeCell ref="C36:D36"/>
    <mergeCell ref="H26:H27"/>
    <mergeCell ref="I26:I27"/>
    <mergeCell ref="C27:D27"/>
    <mergeCell ref="C28:D28"/>
    <mergeCell ref="C29:D29"/>
    <mergeCell ref="C30:D30"/>
    <mergeCell ref="C25:D25"/>
    <mergeCell ref="A26:A27"/>
    <mergeCell ref="C26:D26"/>
    <mergeCell ref="E26:E27"/>
    <mergeCell ref="F26:F27"/>
    <mergeCell ref="G26:G27"/>
    <mergeCell ref="C20:D20"/>
    <mergeCell ref="C21:D21"/>
    <mergeCell ref="C22:D22"/>
    <mergeCell ref="E22:E24"/>
    <mergeCell ref="C23:D23"/>
    <mergeCell ref="C24:D24"/>
    <mergeCell ref="G12:I13"/>
    <mergeCell ref="G14:I14"/>
    <mergeCell ref="D15:F15"/>
    <mergeCell ref="B17:B19"/>
    <mergeCell ref="C17:D19"/>
    <mergeCell ref="E17:E19"/>
    <mergeCell ref="F17:I17"/>
    <mergeCell ref="G18:I18"/>
    <mergeCell ref="G19:G20"/>
    <mergeCell ref="H19:H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workbookViewId="0">
      <selection sqref="A1:XFD1048576"/>
    </sheetView>
  </sheetViews>
  <sheetFormatPr defaultColWidth="9.109375" defaultRowHeight="14.4" x14ac:dyDescent="0.3"/>
  <cols>
    <col min="1" max="1" width="6.44140625" customWidth="1"/>
    <col min="2" max="2" width="9" customWidth="1"/>
    <col min="3" max="3" width="10.33203125" customWidth="1"/>
    <col min="4" max="4" width="28.88671875" customWidth="1"/>
    <col min="5" max="5" width="7.88671875" customWidth="1"/>
    <col min="6" max="6" width="15" customWidth="1"/>
    <col min="7" max="7" width="15.6640625" customWidth="1"/>
  </cols>
  <sheetData>
    <row r="1" spans="1:7" x14ac:dyDescent="0.3">
      <c r="A1" s="109"/>
    </row>
    <row r="10" spans="1:7" ht="16.5" customHeight="1" x14ac:dyDescent="0.3"/>
    <row r="11" spans="1:7" ht="15" customHeight="1" x14ac:dyDescent="0.3">
      <c r="A11" s="110" t="s">
        <v>0</v>
      </c>
      <c r="D11" s="111" t="str">
        <f>'[2]БС принт'!D12</f>
        <v>ЈЗУ УК за гастроентерохепатологија</v>
      </c>
      <c r="E11" s="111"/>
      <c r="F11" s="111"/>
      <c r="G11" s="111"/>
    </row>
    <row r="12" spans="1:7" ht="15" customHeight="1" x14ac:dyDescent="0.3">
      <c r="A12" t="s">
        <v>2</v>
      </c>
      <c r="D12" s="112" t="str">
        <f>'[2]БС принт'!D13</f>
        <v>Мајка Тереза 17</v>
      </c>
      <c r="E12" s="112"/>
      <c r="F12" s="112"/>
      <c r="G12" s="112"/>
    </row>
    <row r="13" spans="1:7" ht="15" customHeight="1" x14ac:dyDescent="0.3">
      <c r="A13" t="s">
        <v>208</v>
      </c>
      <c r="D13" s="112" t="str">
        <f>'[2]БС принт'!D14</f>
        <v>4030007645733</v>
      </c>
      <c r="E13" s="112"/>
      <c r="F13" s="112"/>
      <c r="G13" s="112"/>
    </row>
    <row r="14" spans="1:7" x14ac:dyDescent="0.3">
      <c r="A14" s="113" t="s">
        <v>209</v>
      </c>
      <c r="B14" s="113"/>
      <c r="C14" s="113"/>
      <c r="D14" s="113"/>
      <c r="E14" s="113"/>
      <c r="F14" s="113"/>
      <c r="G14" s="113"/>
    </row>
    <row r="15" spans="1:7" ht="24" customHeight="1" x14ac:dyDescent="0.3">
      <c r="A15" s="114" t="s">
        <v>210</v>
      </c>
      <c r="B15" s="114"/>
      <c r="C15" s="114"/>
      <c r="D15" s="114"/>
      <c r="E15" s="114"/>
      <c r="F15" s="114"/>
      <c r="G15" s="114"/>
    </row>
    <row r="16" spans="1:7" ht="15.6" x14ac:dyDescent="0.3">
      <c r="A16" s="115" t="s">
        <v>211</v>
      </c>
      <c r="B16" s="115"/>
      <c r="C16" s="115"/>
      <c r="D16" s="115"/>
      <c r="E16" s="115"/>
      <c r="F16" s="115"/>
      <c r="G16" s="115"/>
    </row>
    <row r="17" spans="1:7" ht="18.75" customHeight="1" x14ac:dyDescent="0.3">
      <c r="A17" s="116" t="str">
        <f>[2]ПОДАТОЦИ!C16</f>
        <v>01.01.2025 - 31.12.2025</v>
      </c>
      <c r="B17" s="116"/>
      <c r="C17" s="116"/>
      <c r="D17" s="116"/>
      <c r="E17" s="116"/>
      <c r="F17" s="116"/>
      <c r="G17" s="116"/>
    </row>
    <row r="18" spans="1:7" x14ac:dyDescent="0.3">
      <c r="A18" s="117"/>
      <c r="B18" s="117"/>
      <c r="C18" s="117"/>
      <c r="D18" s="117"/>
      <c r="E18" s="117"/>
      <c r="F18" s="117"/>
      <c r="G18" s="118" t="s">
        <v>5</v>
      </c>
    </row>
    <row r="19" spans="1:7" ht="12.75" customHeight="1" x14ac:dyDescent="0.3">
      <c r="A19" s="119" t="s">
        <v>10</v>
      </c>
      <c r="B19" s="120" t="s">
        <v>212</v>
      </c>
      <c r="C19" s="121"/>
      <c r="D19" s="122"/>
      <c r="E19" s="123" t="s">
        <v>213</v>
      </c>
      <c r="F19" s="124" t="s">
        <v>214</v>
      </c>
      <c r="G19" s="125"/>
    </row>
    <row r="20" spans="1:7" s="131" customFormat="1" ht="13.5" customHeight="1" x14ac:dyDescent="0.2">
      <c r="A20" s="126" t="s">
        <v>215</v>
      </c>
      <c r="B20" s="127" t="s">
        <v>216</v>
      </c>
      <c r="C20" s="128" t="s">
        <v>7</v>
      </c>
      <c r="D20" s="129"/>
      <c r="E20" s="130"/>
      <c r="F20" s="119" t="s">
        <v>217</v>
      </c>
      <c r="G20" s="119" t="s">
        <v>218</v>
      </c>
    </row>
    <row r="21" spans="1:7" s="131" customFormat="1" ht="11.4" x14ac:dyDescent="0.2">
      <c r="A21" s="132"/>
      <c r="B21" s="133"/>
      <c r="C21" s="134"/>
      <c r="D21" s="135"/>
      <c r="E21" s="132"/>
      <c r="F21" s="132"/>
      <c r="G21" s="132"/>
    </row>
    <row r="22" spans="1:7" ht="11.25" customHeight="1" x14ac:dyDescent="0.3">
      <c r="A22" s="136">
        <v>1</v>
      </c>
      <c r="B22" s="136">
        <v>2</v>
      </c>
      <c r="C22" s="137">
        <v>3</v>
      </c>
      <c r="D22" s="138"/>
      <c r="E22" s="136">
        <v>4</v>
      </c>
      <c r="F22" s="136">
        <v>5</v>
      </c>
      <c r="G22" s="136">
        <v>6</v>
      </c>
    </row>
    <row r="23" spans="1:7" ht="15.75" customHeight="1" x14ac:dyDescent="0.3">
      <c r="A23" s="119"/>
      <c r="B23" s="119"/>
      <c r="C23" s="139" t="s">
        <v>219</v>
      </c>
      <c r="D23" s="140"/>
      <c r="E23" s="141"/>
      <c r="F23" s="142"/>
      <c r="G23" s="142"/>
    </row>
    <row r="24" spans="1:7" ht="15.75" customHeight="1" x14ac:dyDescent="0.3">
      <c r="A24" s="126"/>
      <c r="B24" s="126"/>
      <c r="C24" s="143" t="s">
        <v>220</v>
      </c>
      <c r="D24" s="144"/>
      <c r="E24" s="145"/>
      <c r="F24" s="146"/>
      <c r="G24" s="146"/>
    </row>
    <row r="25" spans="1:7" ht="15.75" customHeight="1" x14ac:dyDescent="0.3">
      <c r="A25" s="132"/>
      <c r="B25" s="132"/>
      <c r="C25" s="147" t="s">
        <v>221</v>
      </c>
      <c r="D25" s="148"/>
      <c r="E25" s="149" t="s">
        <v>222</v>
      </c>
      <c r="F25" s="150">
        <f>F27+F32+F41+F54+F61+F68+F76+F84</f>
        <v>16149716</v>
      </c>
      <c r="G25" s="150">
        <f>G27+G32+G41+G54+G61+G68+G76+G84</f>
        <v>19015363</v>
      </c>
    </row>
    <row r="26" spans="1:7" ht="17.25" customHeight="1" x14ac:dyDescent="0.3">
      <c r="A26" s="119"/>
      <c r="B26" s="119"/>
      <c r="C26" s="121" t="s">
        <v>223</v>
      </c>
      <c r="D26" s="122"/>
      <c r="E26" s="141"/>
      <c r="F26" s="142"/>
      <c r="G26" s="142"/>
    </row>
    <row r="27" spans="1:7" ht="17.25" customHeight="1" x14ac:dyDescent="0.3">
      <c r="A27" s="132"/>
      <c r="B27" s="132"/>
      <c r="C27" s="147" t="s">
        <v>224</v>
      </c>
      <c r="D27" s="148"/>
      <c r="E27" s="149" t="s">
        <v>225</v>
      </c>
      <c r="F27" s="150">
        <f>F28+F29+F30+F31</f>
        <v>1822899</v>
      </c>
      <c r="G27" s="150">
        <f>G28+G29+G30+G31</f>
        <v>1724494</v>
      </c>
    </row>
    <row r="28" spans="1:7" ht="18" customHeight="1" x14ac:dyDescent="0.3">
      <c r="A28" s="151">
        <v>1</v>
      </c>
      <c r="B28" s="151">
        <v>401</v>
      </c>
      <c r="C28" s="152" t="s">
        <v>226</v>
      </c>
      <c r="D28" s="153"/>
      <c r="E28" s="154" t="s">
        <v>227</v>
      </c>
      <c r="F28" s="155">
        <f>SUM([2]ЗАКЛИСТ!D167:D168)</f>
        <v>169784</v>
      </c>
      <c r="G28" s="155">
        <f>SUM([2]ЗАКЛИСТ!C167:C168)</f>
        <v>154509</v>
      </c>
    </row>
    <row r="29" spans="1:7" ht="18" customHeight="1" x14ac:dyDescent="0.3">
      <c r="A29" s="151">
        <v>2</v>
      </c>
      <c r="B29" s="151">
        <v>402</v>
      </c>
      <c r="C29" s="152" t="s">
        <v>228</v>
      </c>
      <c r="D29" s="153"/>
      <c r="E29" s="154" t="s">
        <v>229</v>
      </c>
      <c r="F29" s="155">
        <f>SUM([2]ЗАКЛИСТ!D169:D172)</f>
        <v>0</v>
      </c>
      <c r="G29" s="155">
        <f>SUM([2]ЗАКЛИСТ!C169:C172)</f>
        <v>0</v>
      </c>
    </row>
    <row r="30" spans="1:7" ht="18" customHeight="1" x14ac:dyDescent="0.3">
      <c r="A30" s="151">
        <v>3</v>
      </c>
      <c r="B30" s="151">
        <v>403</v>
      </c>
      <c r="C30" s="152" t="s">
        <v>230</v>
      </c>
      <c r="D30" s="153"/>
      <c r="E30" s="154" t="s">
        <v>231</v>
      </c>
      <c r="F30" s="155">
        <f>SUM([2]ЗАКЛИСТ!D173)</f>
        <v>0</v>
      </c>
      <c r="G30" s="155">
        <f>[2]ЗАКЛИСТ!C173</f>
        <v>0</v>
      </c>
    </row>
    <row r="31" spans="1:7" ht="18" customHeight="1" x14ac:dyDescent="0.3">
      <c r="A31" s="151">
        <v>4</v>
      </c>
      <c r="B31" s="151">
        <v>404</v>
      </c>
      <c r="C31" s="152" t="s">
        <v>232</v>
      </c>
      <c r="D31" s="153"/>
      <c r="E31" s="154" t="s">
        <v>233</v>
      </c>
      <c r="F31" s="155">
        <f>SUM([2]ЗАКЛИСТ!D174:D178)</f>
        <v>1653115</v>
      </c>
      <c r="G31" s="155">
        <f>SUM([2]ЗАКЛИСТ!C174:C178)</f>
        <v>1569985</v>
      </c>
    </row>
    <row r="32" spans="1:7" ht="13.5" customHeight="1" x14ac:dyDescent="0.3">
      <c r="A32" s="119"/>
      <c r="B32" s="119"/>
      <c r="C32" s="121" t="s">
        <v>234</v>
      </c>
      <c r="D32" s="122"/>
      <c r="E32" s="141"/>
      <c r="F32" s="156">
        <f>F34+F36+F38+F40</f>
        <v>0</v>
      </c>
      <c r="G32" s="156">
        <f>G34+G36+G38+G40</f>
        <v>0</v>
      </c>
    </row>
    <row r="33" spans="1:7" ht="13.5" customHeight="1" x14ac:dyDescent="0.3">
      <c r="A33" s="132"/>
      <c r="B33" s="132"/>
      <c r="C33" s="147" t="s">
        <v>235</v>
      </c>
      <c r="D33" s="148"/>
      <c r="E33" s="149" t="s">
        <v>236</v>
      </c>
      <c r="F33" s="157"/>
      <c r="G33" s="157"/>
    </row>
    <row r="34" spans="1:7" ht="13.5" customHeight="1" x14ac:dyDescent="0.3">
      <c r="A34" s="119">
        <v>5</v>
      </c>
      <c r="B34" s="119">
        <v>411</v>
      </c>
      <c r="C34" s="121" t="s">
        <v>237</v>
      </c>
      <c r="D34" s="122"/>
      <c r="E34" s="158"/>
      <c r="F34" s="156">
        <f>[2]ЗАКЛИСТ!D179</f>
        <v>0</v>
      </c>
      <c r="G34" s="156">
        <f>[2]ЗАКЛИСТ!C179</f>
        <v>0</v>
      </c>
    </row>
    <row r="35" spans="1:7" ht="13.5" customHeight="1" x14ac:dyDescent="0.3">
      <c r="A35" s="132"/>
      <c r="B35" s="132"/>
      <c r="C35" s="147" t="s">
        <v>238</v>
      </c>
      <c r="D35" s="148"/>
      <c r="E35" s="159" t="s">
        <v>239</v>
      </c>
      <c r="F35" s="157"/>
      <c r="G35" s="157"/>
    </row>
    <row r="36" spans="1:7" ht="13.5" customHeight="1" x14ac:dyDescent="0.3">
      <c r="A36" s="119">
        <v>6</v>
      </c>
      <c r="B36" s="119">
        <v>412</v>
      </c>
      <c r="C36" s="121" t="s">
        <v>240</v>
      </c>
      <c r="D36" s="122"/>
      <c r="E36" s="141"/>
      <c r="F36" s="156">
        <f>[2]ЗАКЛИСТ!D180</f>
        <v>0</v>
      </c>
      <c r="G36" s="156">
        <f>[2]ЗАКЛИСТ!C180</f>
        <v>0</v>
      </c>
    </row>
    <row r="37" spans="1:7" ht="13.5" customHeight="1" x14ac:dyDescent="0.3">
      <c r="A37" s="132"/>
      <c r="B37" s="132"/>
      <c r="C37" s="147" t="s">
        <v>241</v>
      </c>
      <c r="D37" s="148"/>
      <c r="E37" s="149" t="s">
        <v>242</v>
      </c>
      <c r="F37" s="157"/>
      <c r="G37" s="157"/>
    </row>
    <row r="38" spans="1:7" ht="12" customHeight="1" x14ac:dyDescent="0.3">
      <c r="A38" s="119">
        <v>7</v>
      </c>
      <c r="B38" s="119">
        <v>413</v>
      </c>
      <c r="C38" s="121" t="s">
        <v>243</v>
      </c>
      <c r="D38" s="122"/>
      <c r="E38" s="141"/>
      <c r="F38" s="156">
        <f>[2]ЗАКЛИСТ!D181</f>
        <v>0</v>
      </c>
      <c r="G38" s="156">
        <f>[2]ЗАКЛИСТ!C181</f>
        <v>0</v>
      </c>
    </row>
    <row r="39" spans="1:7" ht="12" customHeight="1" x14ac:dyDescent="0.3">
      <c r="A39" s="132"/>
      <c r="B39" s="132"/>
      <c r="C39" s="147" t="s">
        <v>244</v>
      </c>
      <c r="D39" s="148"/>
      <c r="E39" s="149" t="s">
        <v>245</v>
      </c>
      <c r="F39" s="157"/>
      <c r="G39" s="157"/>
    </row>
    <row r="40" spans="1:7" ht="18" customHeight="1" x14ac:dyDescent="0.3">
      <c r="A40" s="151">
        <v>8</v>
      </c>
      <c r="B40" s="151">
        <v>414</v>
      </c>
      <c r="C40" s="152" t="s">
        <v>246</v>
      </c>
      <c r="D40" s="153"/>
      <c r="E40" s="154" t="s">
        <v>247</v>
      </c>
      <c r="F40" s="155">
        <f>[2]ЗАКЛИСТ!D182</f>
        <v>0</v>
      </c>
      <c r="G40" s="155">
        <f>[2]ЗАКЛИСТ!C182</f>
        <v>0</v>
      </c>
    </row>
    <row r="41" spans="1:7" ht="20.25" customHeight="1" x14ac:dyDescent="0.3">
      <c r="A41" s="151"/>
      <c r="B41" s="151"/>
      <c r="C41" s="152" t="s">
        <v>248</v>
      </c>
      <c r="D41" s="153"/>
      <c r="E41" s="154" t="s">
        <v>249</v>
      </c>
      <c r="F41" s="155">
        <f>F42+F43+F49+F50+F51+F52+F53</f>
        <v>14326817</v>
      </c>
      <c r="G41" s="155">
        <f>G42+G43+G49+G50+G51+G52+G53</f>
        <v>17290869</v>
      </c>
    </row>
    <row r="42" spans="1:7" ht="18" customHeight="1" x14ac:dyDescent="0.3">
      <c r="A42" s="151">
        <v>9</v>
      </c>
      <c r="B42" s="151">
        <v>420</v>
      </c>
      <c r="C42" s="152" t="s">
        <v>250</v>
      </c>
      <c r="D42" s="153"/>
      <c r="E42" s="154" t="s">
        <v>251</v>
      </c>
      <c r="F42" s="155">
        <f>SUM([2]ЗАКЛИСТ!D183:D191)</f>
        <v>507520</v>
      </c>
      <c r="G42" s="155">
        <f>SUM([2]ЗАКЛИСТ!C183:C191)</f>
        <v>180088</v>
      </c>
    </row>
    <row r="43" spans="1:7" ht="13.5" customHeight="1" x14ac:dyDescent="0.3">
      <c r="A43" s="119">
        <v>10</v>
      </c>
      <c r="B43" s="119">
        <v>421</v>
      </c>
      <c r="C43" s="121" t="s">
        <v>252</v>
      </c>
      <c r="D43" s="122"/>
      <c r="E43" s="141"/>
      <c r="F43" s="156">
        <f>SUM([2]ЗАКЛИСТ!D192:D203)</f>
        <v>194986</v>
      </c>
      <c r="G43" s="156">
        <f>SUM([2]ЗАКЛИСТ!C192:C203)</f>
        <v>174390</v>
      </c>
    </row>
    <row r="44" spans="1:7" ht="13.5" customHeight="1" x14ac:dyDescent="0.3">
      <c r="A44" s="132"/>
      <c r="B44" s="132"/>
      <c r="C44" s="147" t="s">
        <v>253</v>
      </c>
      <c r="D44" s="148"/>
      <c r="E44" s="149" t="s">
        <v>254</v>
      </c>
      <c r="F44" s="157"/>
      <c r="G44" s="157"/>
    </row>
    <row r="45" spans="1:7" ht="18" customHeight="1" x14ac:dyDescent="0.3">
      <c r="A45" s="119" t="s">
        <v>10</v>
      </c>
      <c r="B45" s="120" t="s">
        <v>212</v>
      </c>
      <c r="C45" s="121"/>
      <c r="D45" s="122"/>
      <c r="E45" s="123" t="s">
        <v>213</v>
      </c>
      <c r="F45" s="124" t="s">
        <v>214</v>
      </c>
      <c r="G45" s="125"/>
    </row>
    <row r="46" spans="1:7" ht="18" customHeight="1" x14ac:dyDescent="0.3">
      <c r="A46" s="126" t="s">
        <v>215</v>
      </c>
      <c r="B46" s="127" t="s">
        <v>216</v>
      </c>
      <c r="C46" s="128" t="s">
        <v>7</v>
      </c>
      <c r="D46" s="129"/>
      <c r="E46" s="130"/>
      <c r="F46" s="119" t="s">
        <v>217</v>
      </c>
      <c r="G46" s="119" t="s">
        <v>218</v>
      </c>
    </row>
    <row r="47" spans="1:7" ht="18" customHeight="1" x14ac:dyDescent="0.3">
      <c r="A47" s="132"/>
      <c r="B47" s="133"/>
      <c r="C47" s="160"/>
      <c r="D47" s="161"/>
      <c r="E47" s="132"/>
      <c r="F47" s="132"/>
      <c r="G47" s="132"/>
    </row>
    <row r="48" spans="1:7" ht="18" customHeight="1" x14ac:dyDescent="0.3">
      <c r="A48" s="136">
        <v>1</v>
      </c>
      <c r="B48" s="136">
        <v>2</v>
      </c>
      <c r="C48" s="137">
        <v>3</v>
      </c>
      <c r="D48" s="138"/>
      <c r="E48" s="136">
        <v>4</v>
      </c>
      <c r="F48" s="136">
        <v>5</v>
      </c>
      <c r="G48" s="136">
        <v>6</v>
      </c>
    </row>
    <row r="49" spans="1:7" ht="18" customHeight="1" x14ac:dyDescent="0.3">
      <c r="A49" s="151">
        <v>11</v>
      </c>
      <c r="B49" s="151">
        <v>423</v>
      </c>
      <c r="C49" s="152" t="s">
        <v>255</v>
      </c>
      <c r="D49" s="153"/>
      <c r="E49" s="154" t="s">
        <v>256</v>
      </c>
      <c r="F49" s="155">
        <f>SUM([2]ЗАКЛИСТ!D204:D216)</f>
        <v>4344445</v>
      </c>
      <c r="G49" s="155">
        <f>SUM([2]ЗАКЛИСТ!C204:C216)</f>
        <v>3002375</v>
      </c>
    </row>
    <row r="50" spans="1:7" x14ac:dyDescent="0.3">
      <c r="A50" s="151">
        <v>12</v>
      </c>
      <c r="B50" s="151">
        <v>424</v>
      </c>
      <c r="C50" s="152" t="s">
        <v>257</v>
      </c>
      <c r="D50" s="153"/>
      <c r="E50" s="154" t="s">
        <v>258</v>
      </c>
      <c r="F50" s="155">
        <f>SUM([2]ЗАКЛИСТ!D217:D223)</f>
        <v>1151011</v>
      </c>
      <c r="G50" s="155">
        <f>SUM([2]ЗАКЛИСТ!C217:C223)</f>
        <v>3592986</v>
      </c>
    </row>
    <row r="51" spans="1:7" x14ac:dyDescent="0.3">
      <c r="A51" s="151">
        <v>13</v>
      </c>
      <c r="B51" s="151">
        <v>425</v>
      </c>
      <c r="C51" s="152" t="s">
        <v>259</v>
      </c>
      <c r="D51" s="153"/>
      <c r="E51" s="154" t="s">
        <v>260</v>
      </c>
      <c r="F51" s="155">
        <f>SUM([2]ЗАКЛИСТ!D224:D232)</f>
        <v>7722069</v>
      </c>
      <c r="G51" s="155">
        <f>SUM([2]ЗАКЛИСТ!C224:C232)</f>
        <v>9569657</v>
      </c>
    </row>
    <row r="52" spans="1:7" ht="12.75" customHeight="1" x14ac:dyDescent="0.3">
      <c r="A52" s="151">
        <v>14</v>
      </c>
      <c r="B52" s="151">
        <v>426</v>
      </c>
      <c r="C52" s="152" t="s">
        <v>261</v>
      </c>
      <c r="D52" s="153"/>
      <c r="E52" s="154" t="s">
        <v>262</v>
      </c>
      <c r="F52" s="155">
        <f>SUM([2]ЗАКЛИСТ!D233:D237)</f>
        <v>406786</v>
      </c>
      <c r="G52" s="155">
        <f>SUM([2]ЗАКЛИСТ!C233:C237)</f>
        <v>771373</v>
      </c>
    </row>
    <row r="53" spans="1:7" s="131" customFormat="1" ht="13.5" customHeight="1" x14ac:dyDescent="0.3">
      <c r="A53" s="151">
        <v>15</v>
      </c>
      <c r="B53" s="151">
        <v>427</v>
      </c>
      <c r="C53" s="152" t="s">
        <v>263</v>
      </c>
      <c r="D53" s="153"/>
      <c r="E53" s="154" t="s">
        <v>264</v>
      </c>
      <c r="F53" s="155">
        <f>[2]ЗАКЛИСТ!D238</f>
        <v>0</v>
      </c>
      <c r="G53" s="155">
        <f>[2]ЗАКЛИСТ!C238</f>
        <v>0</v>
      </c>
    </row>
    <row r="54" spans="1:7" ht="12.75" customHeight="1" x14ac:dyDescent="0.3">
      <c r="A54" s="119"/>
      <c r="B54" s="119"/>
      <c r="C54" s="121" t="s">
        <v>265</v>
      </c>
      <c r="D54" s="122"/>
      <c r="E54" s="141"/>
      <c r="F54" s="162">
        <f>F57+F58+F60</f>
        <v>0</v>
      </c>
      <c r="G54" s="162">
        <f>G57+G58+G60</f>
        <v>0</v>
      </c>
    </row>
    <row r="55" spans="1:7" ht="12.75" customHeight="1" x14ac:dyDescent="0.3">
      <c r="A55" s="126"/>
      <c r="B55" s="126"/>
      <c r="C55" s="163" t="s">
        <v>266</v>
      </c>
      <c r="D55" s="164"/>
      <c r="E55" s="145"/>
      <c r="F55" s="165"/>
      <c r="G55" s="165"/>
    </row>
    <row r="56" spans="1:7" ht="11.25" customHeight="1" x14ac:dyDescent="0.3">
      <c r="A56" s="132"/>
      <c r="B56" s="132"/>
      <c r="C56" s="147" t="s">
        <v>267</v>
      </c>
      <c r="D56" s="148"/>
      <c r="E56" s="149" t="s">
        <v>268</v>
      </c>
      <c r="F56" s="166"/>
      <c r="G56" s="166"/>
    </row>
    <row r="57" spans="1:7" ht="16.5" customHeight="1" x14ac:dyDescent="0.3">
      <c r="A57" s="151">
        <v>16</v>
      </c>
      <c r="B57" s="151">
        <v>431</v>
      </c>
      <c r="C57" s="152" t="s">
        <v>269</v>
      </c>
      <c r="D57" s="153"/>
      <c r="E57" s="154" t="s">
        <v>270</v>
      </c>
      <c r="F57" s="155">
        <f>[2]ЗАКЛИСТ!D239</f>
        <v>0</v>
      </c>
      <c r="G57" s="155">
        <f>[2]ЗАКЛИСТ!C239</f>
        <v>0</v>
      </c>
    </row>
    <row r="58" spans="1:7" ht="16.5" customHeight="1" x14ac:dyDescent="0.3">
      <c r="A58" s="151">
        <v>17</v>
      </c>
      <c r="B58" s="151">
        <v>432</v>
      </c>
      <c r="C58" s="152" t="s">
        <v>271</v>
      </c>
      <c r="D58" s="153"/>
      <c r="E58" s="154" t="s">
        <v>272</v>
      </c>
      <c r="F58" s="155">
        <f>[2]ЗАКЛИСТ!D240</f>
        <v>0</v>
      </c>
      <c r="G58" s="155">
        <f>[2]ЗАКЛИСТ!C240</f>
        <v>0</v>
      </c>
    </row>
    <row r="59" spans="1:7" ht="12.75" customHeight="1" x14ac:dyDescent="0.3">
      <c r="A59" s="119">
        <v>18</v>
      </c>
      <c r="B59" s="119">
        <v>433</v>
      </c>
      <c r="C59" s="121" t="s">
        <v>273</v>
      </c>
      <c r="D59" s="122"/>
      <c r="E59" s="141"/>
      <c r="F59" s="142"/>
      <c r="G59" s="142"/>
    </row>
    <row r="60" spans="1:7" x14ac:dyDescent="0.3">
      <c r="A60" s="132"/>
      <c r="B60" s="132"/>
      <c r="C60" s="147" t="s">
        <v>274</v>
      </c>
      <c r="D60" s="148"/>
      <c r="E60" s="149" t="s">
        <v>275</v>
      </c>
      <c r="F60" s="150">
        <f>[2]ЗАКЛИСТ!D241</f>
        <v>0</v>
      </c>
      <c r="G60" s="150">
        <f>[2]ЗАКЛИСТ!C241</f>
        <v>0</v>
      </c>
    </row>
    <row r="61" spans="1:7" ht="12.75" customHeight="1" x14ac:dyDescent="0.3">
      <c r="A61" s="119"/>
      <c r="B61" s="119"/>
      <c r="C61" s="121" t="s">
        <v>276</v>
      </c>
      <c r="D61" s="122"/>
      <c r="E61" s="141"/>
      <c r="F61" s="162">
        <f>F63+F64+F65+F67</f>
        <v>0</v>
      </c>
      <c r="G61" s="162">
        <f>G63+G64+G65+G67</f>
        <v>0</v>
      </c>
    </row>
    <row r="62" spans="1:7" ht="11.25" customHeight="1" x14ac:dyDescent="0.3">
      <c r="A62" s="132"/>
      <c r="B62" s="132"/>
      <c r="C62" s="147" t="s">
        <v>277</v>
      </c>
      <c r="D62" s="148"/>
      <c r="E62" s="149" t="s">
        <v>278</v>
      </c>
      <c r="F62" s="166"/>
      <c r="G62" s="166"/>
    </row>
    <row r="63" spans="1:7" ht="16.5" customHeight="1" x14ac:dyDescent="0.3">
      <c r="A63" s="151">
        <v>19</v>
      </c>
      <c r="B63" s="151">
        <v>441</v>
      </c>
      <c r="C63" s="152" t="s">
        <v>279</v>
      </c>
      <c r="D63" s="153"/>
      <c r="E63" s="154" t="s">
        <v>280</v>
      </c>
      <c r="F63" s="155">
        <f>[2]ЗАКЛИСТ!D242</f>
        <v>0</v>
      </c>
      <c r="G63" s="155">
        <f>[2]ЗАКЛИСТ!C242</f>
        <v>0</v>
      </c>
    </row>
    <row r="64" spans="1:7" ht="16.5" customHeight="1" x14ac:dyDescent="0.3">
      <c r="A64" s="151">
        <v>20</v>
      </c>
      <c r="B64" s="151">
        <v>442</v>
      </c>
      <c r="C64" s="152" t="s">
        <v>281</v>
      </c>
      <c r="D64" s="153"/>
      <c r="E64" s="154" t="s">
        <v>282</v>
      </c>
      <c r="F64" s="155">
        <f>[2]ЗАКЛИСТ!D243</f>
        <v>0</v>
      </c>
      <c r="G64" s="155">
        <f>[2]ЗАКЛИСТ!C243</f>
        <v>0</v>
      </c>
    </row>
    <row r="65" spans="1:7" ht="16.5" customHeight="1" x14ac:dyDescent="0.3">
      <c r="A65" s="151">
        <v>21</v>
      </c>
      <c r="B65" s="151">
        <v>443</v>
      </c>
      <c r="C65" s="152" t="s">
        <v>283</v>
      </c>
      <c r="D65" s="153"/>
      <c r="E65" s="154" t="s">
        <v>284</v>
      </c>
      <c r="F65" s="155">
        <f>[2]ЗАКЛИСТ!D244</f>
        <v>0</v>
      </c>
      <c r="G65" s="155">
        <f>[2]ЗАКЛИСТ!C244</f>
        <v>0</v>
      </c>
    </row>
    <row r="66" spans="1:7" ht="12.75" customHeight="1" x14ac:dyDescent="0.3">
      <c r="A66" s="119">
        <v>22</v>
      </c>
      <c r="B66" s="119">
        <v>444</v>
      </c>
      <c r="C66" s="121" t="s">
        <v>285</v>
      </c>
      <c r="D66" s="122"/>
      <c r="E66" s="141"/>
      <c r="F66" s="142"/>
      <c r="G66" s="142"/>
    </row>
    <row r="67" spans="1:7" ht="12.75" customHeight="1" x14ac:dyDescent="0.3">
      <c r="A67" s="132"/>
      <c r="B67" s="132"/>
      <c r="C67" s="147" t="s">
        <v>286</v>
      </c>
      <c r="D67" s="148"/>
      <c r="E67" s="149" t="s">
        <v>287</v>
      </c>
      <c r="F67" s="150">
        <f>[2]ЗАКЛИСТ!D245</f>
        <v>0</v>
      </c>
      <c r="G67" s="150">
        <f>[2]ЗАКЛИСТ!C245</f>
        <v>0</v>
      </c>
    </row>
    <row r="68" spans="1:7" ht="12.75" customHeight="1" x14ac:dyDescent="0.3">
      <c r="A68" s="119"/>
      <c r="B68" s="119"/>
      <c r="C68" s="121" t="s">
        <v>288</v>
      </c>
      <c r="D68" s="122"/>
      <c r="E68" s="141"/>
      <c r="F68" s="162">
        <f>F71+F73+F75</f>
        <v>0</v>
      </c>
      <c r="G68" s="162">
        <f>G71+G73+G75</f>
        <v>0</v>
      </c>
    </row>
    <row r="69" spans="1:7" ht="12.75" customHeight="1" x14ac:dyDescent="0.3">
      <c r="A69" s="132"/>
      <c r="B69" s="132"/>
      <c r="C69" s="147" t="s">
        <v>289</v>
      </c>
      <c r="D69" s="148"/>
      <c r="E69" s="149" t="s">
        <v>290</v>
      </c>
      <c r="F69" s="166"/>
      <c r="G69" s="166"/>
    </row>
    <row r="70" spans="1:7" ht="12.75" customHeight="1" x14ac:dyDescent="0.3">
      <c r="A70" s="119">
        <v>23</v>
      </c>
      <c r="B70" s="119">
        <v>451</v>
      </c>
      <c r="C70" s="121" t="s">
        <v>291</v>
      </c>
      <c r="D70" s="122"/>
      <c r="E70" s="141"/>
      <c r="F70" s="142"/>
      <c r="G70" s="142"/>
    </row>
    <row r="71" spans="1:7" ht="12.75" customHeight="1" x14ac:dyDescent="0.3">
      <c r="A71" s="132"/>
      <c r="B71" s="132"/>
      <c r="C71" s="147" t="s">
        <v>292</v>
      </c>
      <c r="D71" s="148"/>
      <c r="E71" s="149" t="s">
        <v>44</v>
      </c>
      <c r="F71" s="150">
        <f>[2]ЗАКЛИСТ!D246</f>
        <v>0</v>
      </c>
      <c r="G71" s="150">
        <f>[2]ЗАКЛИСТ!C246</f>
        <v>0</v>
      </c>
    </row>
    <row r="72" spans="1:7" ht="12.75" customHeight="1" x14ac:dyDescent="0.3">
      <c r="A72" s="119">
        <v>24</v>
      </c>
      <c r="B72" s="119">
        <v>452</v>
      </c>
      <c r="C72" s="121" t="s">
        <v>293</v>
      </c>
      <c r="D72" s="122"/>
      <c r="E72" s="141"/>
      <c r="F72" s="142"/>
      <c r="G72" s="142"/>
    </row>
    <row r="73" spans="1:7" ht="12.75" customHeight="1" x14ac:dyDescent="0.3">
      <c r="A73" s="132"/>
      <c r="B73" s="132"/>
      <c r="C73" s="147" t="s">
        <v>292</v>
      </c>
      <c r="D73" s="148"/>
      <c r="E73" s="149" t="s">
        <v>294</v>
      </c>
      <c r="F73" s="150">
        <f>[2]ЗАКЛИСТ!D247</f>
        <v>0</v>
      </c>
      <c r="G73" s="150">
        <f>[2]ЗАКЛИСТ!C247</f>
        <v>0</v>
      </c>
    </row>
    <row r="74" spans="1:7" ht="12.75" customHeight="1" x14ac:dyDescent="0.3">
      <c r="A74" s="119">
        <v>25</v>
      </c>
      <c r="B74" s="119">
        <v>453</v>
      </c>
      <c r="C74" s="121" t="s">
        <v>295</v>
      </c>
      <c r="D74" s="122"/>
      <c r="E74" s="141"/>
      <c r="F74" s="142"/>
      <c r="G74" s="142"/>
    </row>
    <row r="75" spans="1:7" ht="12.75" customHeight="1" x14ac:dyDescent="0.3">
      <c r="A75" s="132"/>
      <c r="B75" s="132"/>
      <c r="C75" s="147" t="s">
        <v>296</v>
      </c>
      <c r="D75" s="148"/>
      <c r="E75" s="149" t="s">
        <v>297</v>
      </c>
      <c r="F75" s="150">
        <f>[2]ЗАКЛИСТ!D248</f>
        <v>0</v>
      </c>
      <c r="G75" s="150">
        <f>[2]ЗАКЛИСТ!C248</f>
        <v>0</v>
      </c>
    </row>
    <row r="76" spans="1:7" ht="12.75" customHeight="1" x14ac:dyDescent="0.3">
      <c r="A76" s="119"/>
      <c r="B76" s="119"/>
      <c r="C76" s="121" t="s">
        <v>298</v>
      </c>
      <c r="D76" s="122"/>
      <c r="E76" s="141"/>
      <c r="F76" s="156">
        <f>F78+F79+F80+F81+F82+F83</f>
        <v>0</v>
      </c>
      <c r="G76" s="156">
        <f>G78+G79+G80+G81+G82+G83</f>
        <v>0</v>
      </c>
    </row>
    <row r="77" spans="1:7" ht="11.25" customHeight="1" x14ac:dyDescent="0.3">
      <c r="A77" s="132"/>
      <c r="B77" s="132"/>
      <c r="C77" s="147" t="s">
        <v>299</v>
      </c>
      <c r="D77" s="148"/>
      <c r="E77" s="149" t="s">
        <v>300</v>
      </c>
      <c r="F77" s="157"/>
      <c r="G77" s="157"/>
    </row>
    <row r="78" spans="1:7" ht="16.5" customHeight="1" x14ac:dyDescent="0.3">
      <c r="A78" s="132">
        <v>26</v>
      </c>
      <c r="B78" s="132">
        <v>461</v>
      </c>
      <c r="C78" s="152" t="s">
        <v>301</v>
      </c>
      <c r="D78" s="153"/>
      <c r="E78" s="149" t="s">
        <v>302</v>
      </c>
      <c r="F78" s="150">
        <f>[2]ЗАКЛИСТ!D249</f>
        <v>0</v>
      </c>
      <c r="G78" s="150">
        <f>[2]ЗАКЛИСТ!C249</f>
        <v>0</v>
      </c>
    </row>
    <row r="79" spans="1:7" ht="16.5" customHeight="1" x14ac:dyDescent="0.3">
      <c r="A79" s="151">
        <v>27</v>
      </c>
      <c r="B79" s="151">
        <v>462</v>
      </c>
      <c r="C79" s="152" t="s">
        <v>303</v>
      </c>
      <c r="D79" s="153"/>
      <c r="E79" s="154" t="s">
        <v>304</v>
      </c>
      <c r="F79" s="150">
        <f>[2]ЗАКЛИСТ!D250</f>
        <v>0</v>
      </c>
      <c r="G79" s="150">
        <f>[2]ЗАКЛИСТ!C250</f>
        <v>0</v>
      </c>
    </row>
    <row r="80" spans="1:7" ht="16.5" customHeight="1" x14ac:dyDescent="0.3">
      <c r="A80" s="151">
        <v>28</v>
      </c>
      <c r="B80" s="151">
        <v>463</v>
      </c>
      <c r="C80" s="152" t="s">
        <v>305</v>
      </c>
      <c r="D80" s="153"/>
      <c r="E80" s="154" t="s">
        <v>306</v>
      </c>
      <c r="F80" s="150">
        <f>[2]ЗАКЛИСТ!D251</f>
        <v>0</v>
      </c>
      <c r="G80" s="150">
        <f>[2]ЗАКЛИСТ!C251</f>
        <v>0</v>
      </c>
    </row>
    <row r="81" spans="1:7" ht="16.5" customHeight="1" x14ac:dyDescent="0.3">
      <c r="A81" s="151">
        <v>29</v>
      </c>
      <c r="B81" s="151">
        <v>464</v>
      </c>
      <c r="C81" s="152" t="s">
        <v>307</v>
      </c>
      <c r="D81" s="153"/>
      <c r="E81" s="154" t="s">
        <v>308</v>
      </c>
      <c r="F81" s="150">
        <f>[2]ЗАКЛИСТ!D252</f>
        <v>0</v>
      </c>
      <c r="G81" s="150">
        <f>[2]ЗАКЛИСТ!C252</f>
        <v>0</v>
      </c>
    </row>
    <row r="82" spans="1:7" ht="16.5" customHeight="1" x14ac:dyDescent="0.3">
      <c r="A82" s="151">
        <v>30</v>
      </c>
      <c r="B82" s="151">
        <v>465</v>
      </c>
      <c r="C82" s="152" t="s">
        <v>309</v>
      </c>
      <c r="D82" s="153"/>
      <c r="E82" s="154" t="s">
        <v>310</v>
      </c>
      <c r="F82" s="150">
        <f>[2]ЗАКЛИСТ!D253</f>
        <v>0</v>
      </c>
      <c r="G82" s="150">
        <f>[2]ЗАКЛИСТ!C253</f>
        <v>0</v>
      </c>
    </row>
    <row r="83" spans="1:7" ht="16.5" customHeight="1" x14ac:dyDescent="0.3">
      <c r="A83" s="151">
        <v>31</v>
      </c>
      <c r="B83" s="119">
        <v>466</v>
      </c>
      <c r="C83" s="152" t="s">
        <v>311</v>
      </c>
      <c r="D83" s="153"/>
      <c r="E83" s="154" t="s">
        <v>312</v>
      </c>
      <c r="F83" s="167">
        <f>[2]ЗАКЛИСТ!D254</f>
        <v>0</v>
      </c>
      <c r="G83" s="167">
        <f>[2]ЗАКЛИСТ!C254</f>
        <v>0</v>
      </c>
    </row>
    <row r="84" spans="1:7" ht="12.75" customHeight="1" x14ac:dyDescent="0.3">
      <c r="A84" s="119"/>
      <c r="B84" s="119"/>
      <c r="C84" s="121" t="s">
        <v>313</v>
      </c>
      <c r="D84" s="122"/>
      <c r="E84" s="141"/>
      <c r="F84" s="162">
        <f>F86+F88+F90+F92</f>
        <v>0</v>
      </c>
      <c r="G84" s="162">
        <f>G86+G88+G90+G92</f>
        <v>0</v>
      </c>
    </row>
    <row r="85" spans="1:7" ht="11.25" customHeight="1" x14ac:dyDescent="0.3">
      <c r="A85" s="132"/>
      <c r="B85" s="132"/>
      <c r="C85" s="147" t="s">
        <v>314</v>
      </c>
      <c r="D85" s="148"/>
      <c r="E85" s="149" t="s">
        <v>315</v>
      </c>
      <c r="F85" s="166"/>
      <c r="G85" s="166"/>
    </row>
    <row r="86" spans="1:7" ht="18" customHeight="1" x14ac:dyDescent="0.3">
      <c r="A86" s="151">
        <v>32</v>
      </c>
      <c r="B86" s="151">
        <v>471</v>
      </c>
      <c r="C86" s="152" t="s">
        <v>316</v>
      </c>
      <c r="D86" s="153"/>
      <c r="E86" s="154" t="s">
        <v>317</v>
      </c>
      <c r="F86" s="155">
        <f>[2]ЗАКЛИСТ!D255</f>
        <v>0</v>
      </c>
      <c r="G86" s="155">
        <f>[2]ЗАКЛИСТ!C255</f>
        <v>0</v>
      </c>
    </row>
    <row r="87" spans="1:7" ht="12.75" customHeight="1" x14ac:dyDescent="0.3">
      <c r="A87" s="119">
        <v>33</v>
      </c>
      <c r="B87" s="119">
        <v>472</v>
      </c>
      <c r="C87" s="121" t="s">
        <v>318</v>
      </c>
      <c r="D87" s="122"/>
      <c r="E87" s="141"/>
      <c r="F87" s="142"/>
      <c r="G87" s="142"/>
    </row>
    <row r="88" spans="1:7" ht="12.75" customHeight="1" x14ac:dyDescent="0.3">
      <c r="A88" s="132"/>
      <c r="B88" s="132"/>
      <c r="C88" s="147" t="s">
        <v>319</v>
      </c>
      <c r="D88" s="148"/>
      <c r="E88" s="149" t="s">
        <v>320</v>
      </c>
      <c r="F88" s="150">
        <f>[2]ЗАКЛИСТ!D256</f>
        <v>0</v>
      </c>
      <c r="G88" s="150">
        <f>[2]ЗАКЛИСТ!C256</f>
        <v>0</v>
      </c>
    </row>
    <row r="89" spans="1:7" ht="12.75" customHeight="1" x14ac:dyDescent="0.3">
      <c r="A89" s="119">
        <v>34</v>
      </c>
      <c r="B89" s="119">
        <v>473</v>
      </c>
      <c r="C89" s="121" t="s">
        <v>321</v>
      </c>
      <c r="D89" s="122"/>
      <c r="E89" s="141"/>
      <c r="F89" s="142"/>
      <c r="G89" s="142"/>
    </row>
    <row r="90" spans="1:7" ht="12.75" customHeight="1" x14ac:dyDescent="0.3">
      <c r="A90" s="132"/>
      <c r="B90" s="132"/>
      <c r="C90" s="147" t="s">
        <v>322</v>
      </c>
      <c r="D90" s="148"/>
      <c r="E90" s="149" t="s">
        <v>323</v>
      </c>
      <c r="F90" s="150">
        <f>[2]ЗАКЛИСТ!D257</f>
        <v>0</v>
      </c>
      <c r="G90" s="150">
        <f>[2]ЗАКЛИСТ!C257</f>
        <v>0</v>
      </c>
    </row>
    <row r="91" spans="1:7" ht="12.75" customHeight="1" x14ac:dyDescent="0.3">
      <c r="A91" s="119">
        <v>35</v>
      </c>
      <c r="B91" s="119">
        <v>474</v>
      </c>
      <c r="C91" s="121" t="s">
        <v>324</v>
      </c>
      <c r="D91" s="122"/>
      <c r="E91" s="141"/>
      <c r="F91" s="142"/>
      <c r="G91" s="142"/>
    </row>
    <row r="92" spans="1:7" ht="12.75" customHeight="1" x14ac:dyDescent="0.3">
      <c r="A92" s="132"/>
      <c r="B92" s="132"/>
      <c r="C92" s="147" t="s">
        <v>325</v>
      </c>
      <c r="D92" s="148"/>
      <c r="E92" s="149" t="s">
        <v>326</v>
      </c>
      <c r="F92" s="150">
        <f>[2]ЗАКЛИСТ!D258</f>
        <v>0</v>
      </c>
      <c r="G92" s="150">
        <f>[2]ЗАКЛИСТ!C258</f>
        <v>0</v>
      </c>
    </row>
    <row r="93" spans="1:7" ht="12.75" customHeight="1" x14ac:dyDescent="0.3">
      <c r="A93" s="119" t="s">
        <v>10</v>
      </c>
      <c r="B93" s="120" t="s">
        <v>212</v>
      </c>
      <c r="C93" s="121"/>
      <c r="D93" s="122"/>
      <c r="E93" s="123" t="s">
        <v>213</v>
      </c>
      <c r="F93" s="124" t="s">
        <v>214</v>
      </c>
      <c r="G93" s="125"/>
    </row>
    <row r="94" spans="1:7" ht="11.25" customHeight="1" x14ac:dyDescent="0.3">
      <c r="A94" s="126" t="s">
        <v>215</v>
      </c>
      <c r="B94" s="127" t="s">
        <v>216</v>
      </c>
      <c r="C94" s="128" t="s">
        <v>7</v>
      </c>
      <c r="D94" s="129"/>
      <c r="E94" s="130"/>
      <c r="F94" s="119" t="s">
        <v>217</v>
      </c>
      <c r="G94" s="119" t="s">
        <v>218</v>
      </c>
    </row>
    <row r="95" spans="1:7" ht="16.5" customHeight="1" x14ac:dyDescent="0.3">
      <c r="A95" s="132"/>
      <c r="B95" s="133"/>
      <c r="C95" s="160"/>
      <c r="D95" s="161"/>
      <c r="E95" s="132"/>
      <c r="F95" s="132"/>
      <c r="G95" s="132"/>
    </row>
    <row r="96" spans="1:7" ht="16.5" customHeight="1" x14ac:dyDescent="0.3">
      <c r="A96" s="136">
        <v>1</v>
      </c>
      <c r="B96" s="136">
        <v>2</v>
      </c>
      <c r="C96" s="137">
        <v>3</v>
      </c>
      <c r="D96" s="138"/>
      <c r="E96" s="136">
        <v>4</v>
      </c>
      <c r="F96" s="136">
        <v>5</v>
      </c>
      <c r="G96" s="136">
        <v>6</v>
      </c>
    </row>
    <row r="97" spans="1:7" ht="16.5" customHeight="1" x14ac:dyDescent="0.3">
      <c r="A97" s="119"/>
      <c r="B97" s="119"/>
      <c r="C97" s="139" t="s">
        <v>327</v>
      </c>
      <c r="D97" s="140"/>
      <c r="E97" s="141"/>
      <c r="F97" s="156">
        <f>F99+F100+F101+F102+F103+F104+F105+F107+F108+F110</f>
        <v>3943065</v>
      </c>
      <c r="G97" s="156">
        <f>G99+G100+G101+G102+G103+G104+G105+G107+G108+G110</f>
        <v>5393715</v>
      </c>
    </row>
    <row r="98" spans="1:7" ht="16.5" customHeight="1" x14ac:dyDescent="0.3">
      <c r="A98" s="132"/>
      <c r="B98" s="132"/>
      <c r="C98" s="147" t="s">
        <v>328</v>
      </c>
      <c r="D98" s="148"/>
      <c r="E98" s="149" t="s">
        <v>329</v>
      </c>
      <c r="F98" s="157"/>
      <c r="G98" s="157"/>
    </row>
    <row r="99" spans="1:7" ht="16.5" customHeight="1" x14ac:dyDescent="0.3">
      <c r="A99" s="151">
        <v>36</v>
      </c>
      <c r="B99" s="151">
        <v>480</v>
      </c>
      <c r="C99" s="152" t="s">
        <v>330</v>
      </c>
      <c r="D99" s="153"/>
      <c r="E99" s="154" t="s">
        <v>331</v>
      </c>
      <c r="F99" s="155">
        <f>[2]ЗАКЛИСТ!D259</f>
        <v>3882065</v>
      </c>
      <c r="G99" s="155">
        <f>[2]ЗАКЛИСТ!C259</f>
        <v>5331345</v>
      </c>
    </row>
    <row r="100" spans="1:7" ht="16.5" customHeight="1" x14ac:dyDescent="0.3">
      <c r="A100" s="151">
        <v>37</v>
      </c>
      <c r="B100" s="151">
        <v>481</v>
      </c>
      <c r="C100" s="152" t="s">
        <v>332</v>
      </c>
      <c r="D100" s="153"/>
      <c r="E100" s="154" t="s">
        <v>333</v>
      </c>
      <c r="F100" s="155">
        <f>[2]ЗАКЛИСТ!D260</f>
        <v>0</v>
      </c>
      <c r="G100" s="155">
        <f>[2]ЗАКЛИСТ!C260</f>
        <v>0</v>
      </c>
    </row>
    <row r="101" spans="1:7" ht="16.5" customHeight="1" x14ac:dyDescent="0.3">
      <c r="A101" s="151">
        <v>38</v>
      </c>
      <c r="B101" s="151">
        <v>482</v>
      </c>
      <c r="C101" s="152" t="s">
        <v>334</v>
      </c>
      <c r="D101" s="153"/>
      <c r="E101" s="154" t="s">
        <v>335</v>
      </c>
      <c r="F101" s="155">
        <f>[2]ЗАКЛИСТ!D261</f>
        <v>0</v>
      </c>
      <c r="G101" s="155">
        <f>[2]ЗАКЛИСТ!C261</f>
        <v>0</v>
      </c>
    </row>
    <row r="102" spans="1:7" ht="12.75" customHeight="1" x14ac:dyDescent="0.3">
      <c r="A102" s="151">
        <v>39</v>
      </c>
      <c r="B102" s="151">
        <v>483</v>
      </c>
      <c r="C102" s="152" t="s">
        <v>336</v>
      </c>
      <c r="D102" s="153"/>
      <c r="E102" s="154" t="s">
        <v>337</v>
      </c>
      <c r="F102" s="155">
        <f>[2]ЗАКЛИСТ!D262</f>
        <v>61000</v>
      </c>
      <c r="G102" s="155">
        <f>[2]ЗАКЛИСТ!C262</f>
        <v>0</v>
      </c>
    </row>
    <row r="103" spans="1:7" ht="12.75" customHeight="1" x14ac:dyDescent="0.3">
      <c r="A103" s="151">
        <v>40</v>
      </c>
      <c r="B103" s="151">
        <v>484</v>
      </c>
      <c r="C103" s="152" t="s">
        <v>338</v>
      </c>
      <c r="D103" s="153"/>
      <c r="E103" s="154" t="s">
        <v>339</v>
      </c>
      <c r="F103" s="155">
        <f>[2]ЗАКЛИСТ!D263</f>
        <v>0</v>
      </c>
      <c r="G103" s="155">
        <f>[2]ЗАКЛИСТ!C263</f>
        <v>0</v>
      </c>
    </row>
    <row r="104" spans="1:7" ht="17.25" customHeight="1" x14ac:dyDescent="0.3">
      <c r="A104" s="151">
        <v>41</v>
      </c>
      <c r="B104" s="151">
        <v>485</v>
      </c>
      <c r="C104" s="152" t="s">
        <v>340</v>
      </c>
      <c r="D104" s="153"/>
      <c r="E104" s="154" t="s">
        <v>341</v>
      </c>
      <c r="F104" s="155">
        <f>[2]ЗАКЛИСТ!D264</f>
        <v>0</v>
      </c>
      <c r="G104" s="155">
        <f>[2]ЗАКЛИСТ!C264</f>
        <v>62370</v>
      </c>
    </row>
    <row r="105" spans="1:7" ht="12.75" customHeight="1" x14ac:dyDescent="0.3">
      <c r="A105" s="151">
        <v>42</v>
      </c>
      <c r="B105" s="151">
        <v>486</v>
      </c>
      <c r="C105" s="152" t="s">
        <v>342</v>
      </c>
      <c r="D105" s="153"/>
      <c r="E105" s="154" t="s">
        <v>343</v>
      </c>
      <c r="F105" s="155">
        <f>[2]ЗАКЛИСТ!D265</f>
        <v>0</v>
      </c>
      <c r="G105" s="155">
        <f>[2]ЗАКЛИСТ!C265</f>
        <v>0</v>
      </c>
    </row>
    <row r="106" spans="1:7" ht="12.75" customHeight="1" x14ac:dyDescent="0.3">
      <c r="A106" s="151">
        <v>43</v>
      </c>
      <c r="B106" s="119">
        <v>487</v>
      </c>
      <c r="C106" s="121" t="s">
        <v>344</v>
      </c>
      <c r="D106" s="122"/>
      <c r="E106" s="141"/>
      <c r="F106" s="142"/>
      <c r="G106" s="142"/>
    </row>
    <row r="107" spans="1:7" x14ac:dyDescent="0.3">
      <c r="A107" s="132"/>
      <c r="B107" s="132"/>
      <c r="C107" s="147" t="s">
        <v>345</v>
      </c>
      <c r="D107" s="148"/>
      <c r="E107" s="149" t="s">
        <v>346</v>
      </c>
      <c r="F107" s="150">
        <f>[2]ЗАКЛИСТ!D266</f>
        <v>0</v>
      </c>
      <c r="G107" s="150">
        <f>[2]ЗАКЛИСТ!C266</f>
        <v>0</v>
      </c>
    </row>
    <row r="108" spans="1:7" ht="12.75" customHeight="1" x14ac:dyDescent="0.3">
      <c r="A108" s="151">
        <v>44</v>
      </c>
      <c r="B108" s="151">
        <v>488</v>
      </c>
      <c r="C108" s="152" t="s">
        <v>347</v>
      </c>
      <c r="D108" s="153"/>
      <c r="E108" s="154" t="s">
        <v>348</v>
      </c>
      <c r="F108" s="155">
        <f>[2]ЗАКЛИСТ!D267</f>
        <v>0</v>
      </c>
      <c r="G108" s="155">
        <f>[2]ЗАКЛИСТ!C267</f>
        <v>0</v>
      </c>
    </row>
    <row r="109" spans="1:7" s="131" customFormat="1" ht="13.5" customHeight="1" x14ac:dyDescent="0.3">
      <c r="A109" s="119">
        <v>45</v>
      </c>
      <c r="B109" s="119">
        <v>489</v>
      </c>
      <c r="C109" s="121" t="s">
        <v>349</v>
      </c>
      <c r="D109" s="122"/>
      <c r="E109" s="141"/>
      <c r="F109" s="142"/>
      <c r="G109" s="142"/>
    </row>
    <row r="110" spans="1:7" s="131" customFormat="1" x14ac:dyDescent="0.3">
      <c r="A110" s="132"/>
      <c r="B110" s="132"/>
      <c r="C110" s="147" t="s">
        <v>350</v>
      </c>
      <c r="D110" s="148"/>
      <c r="E110" s="149" t="s">
        <v>351</v>
      </c>
      <c r="F110" s="150">
        <f>[2]ЗАКЛИСТ!D268</f>
        <v>0</v>
      </c>
      <c r="G110" s="150">
        <f>[2]ЗАКЛИСТ!C268</f>
        <v>0</v>
      </c>
    </row>
    <row r="111" spans="1:7" ht="11.25" customHeight="1" x14ac:dyDescent="0.3"/>
    <row r="112" spans="1:7" x14ac:dyDescent="0.3">
      <c r="A112" s="119"/>
      <c r="B112" s="119"/>
      <c r="C112" s="139" t="s">
        <v>352</v>
      </c>
      <c r="D112" s="140"/>
      <c r="E112" s="141"/>
      <c r="F112" s="156">
        <f>F115+F117+F119+F120+F121</f>
        <v>0</v>
      </c>
      <c r="G112" s="156">
        <f>G115+G117+G119+G120+G121</f>
        <v>0</v>
      </c>
    </row>
    <row r="113" spans="1:7" ht="11.25" customHeight="1" x14ac:dyDescent="0.3">
      <c r="A113" s="132"/>
      <c r="B113" s="132"/>
      <c r="C113" s="147" t="s">
        <v>353</v>
      </c>
      <c r="D113" s="148"/>
      <c r="E113" s="149" t="s">
        <v>354</v>
      </c>
      <c r="F113" s="166"/>
      <c r="G113" s="166"/>
    </row>
    <row r="114" spans="1:7" x14ac:dyDescent="0.3">
      <c r="A114" s="119">
        <v>46</v>
      </c>
      <c r="B114" s="119">
        <v>491</v>
      </c>
      <c r="C114" s="121" t="s">
        <v>355</v>
      </c>
      <c r="D114" s="122"/>
      <c r="E114" s="141"/>
      <c r="F114" s="142"/>
      <c r="G114" s="142"/>
    </row>
    <row r="115" spans="1:7" x14ac:dyDescent="0.3">
      <c r="A115" s="132"/>
      <c r="B115" s="132"/>
      <c r="C115" s="147" t="s">
        <v>292</v>
      </c>
      <c r="D115" s="148"/>
      <c r="E115" s="149" t="s">
        <v>356</v>
      </c>
      <c r="F115" s="150">
        <f>[2]ЗАКЛИСТ!D269</f>
        <v>0</v>
      </c>
      <c r="G115" s="150">
        <f>[2]ЗАКЛИСТ!C269</f>
        <v>0</v>
      </c>
    </row>
    <row r="116" spans="1:7" x14ac:dyDescent="0.3">
      <c r="A116" s="119">
        <v>47</v>
      </c>
      <c r="B116" s="119">
        <v>492</v>
      </c>
      <c r="C116" s="121" t="s">
        <v>357</v>
      </c>
      <c r="D116" s="122"/>
      <c r="E116" s="141"/>
      <c r="F116" s="142"/>
      <c r="G116" s="142"/>
    </row>
    <row r="117" spans="1:7" x14ac:dyDescent="0.3">
      <c r="A117" s="132"/>
      <c r="B117" s="132"/>
      <c r="C117" s="147" t="s">
        <v>358</v>
      </c>
      <c r="D117" s="148"/>
      <c r="E117" s="149" t="s">
        <v>359</v>
      </c>
      <c r="F117" s="150">
        <f>[2]ЗАКЛИСТ!D270</f>
        <v>0</v>
      </c>
      <c r="G117" s="150">
        <f>[2]ЗАКЛИСТ!C270</f>
        <v>0</v>
      </c>
    </row>
    <row r="118" spans="1:7" x14ac:dyDescent="0.3">
      <c r="A118" s="119">
        <v>48</v>
      </c>
      <c r="B118" s="119">
        <v>493</v>
      </c>
      <c r="C118" s="121" t="s">
        <v>360</v>
      </c>
      <c r="D118" s="122"/>
      <c r="E118" s="141"/>
      <c r="F118" s="142"/>
      <c r="G118" s="142"/>
    </row>
    <row r="119" spans="1:7" x14ac:dyDescent="0.3">
      <c r="A119" s="132"/>
      <c r="B119" s="132"/>
      <c r="C119" s="147" t="s">
        <v>361</v>
      </c>
      <c r="D119" s="148"/>
      <c r="E119" s="149" t="s">
        <v>362</v>
      </c>
      <c r="F119" s="150">
        <f>[2]ЗАКЛИСТ!D271</f>
        <v>0</v>
      </c>
      <c r="G119" s="150">
        <f>[2]ЗАКЛИСТ!C271</f>
        <v>0</v>
      </c>
    </row>
    <row r="120" spans="1:7" x14ac:dyDescent="0.3">
      <c r="A120" s="151">
        <v>49</v>
      </c>
      <c r="B120" s="151">
        <v>494</v>
      </c>
      <c r="C120" s="168" t="s">
        <v>363</v>
      </c>
      <c r="D120" s="168"/>
      <c r="E120" s="154" t="s">
        <v>364</v>
      </c>
      <c r="F120" s="155">
        <f>[2]ЗАКЛИСТ!D272</f>
        <v>0</v>
      </c>
      <c r="G120" s="155">
        <f>[2]ЗАКЛИСТ!C272</f>
        <v>0</v>
      </c>
    </row>
    <row r="121" spans="1:7" x14ac:dyDescent="0.3">
      <c r="A121" s="151">
        <v>50</v>
      </c>
      <c r="B121" s="151">
        <v>495</v>
      </c>
      <c r="C121" s="168" t="s">
        <v>365</v>
      </c>
      <c r="D121" s="168"/>
      <c r="E121" s="154" t="s">
        <v>366</v>
      </c>
      <c r="F121" s="155">
        <f>[2]ЗАКЛИСТ!D273</f>
        <v>0</v>
      </c>
      <c r="G121" s="155">
        <f>[2]ЗАКЛИСТ!C273</f>
        <v>0</v>
      </c>
    </row>
    <row r="122" spans="1:7" ht="14.25" customHeight="1" x14ac:dyDescent="0.3">
      <c r="A122" s="119"/>
      <c r="B122" s="119"/>
      <c r="C122" s="139" t="s">
        <v>367</v>
      </c>
      <c r="D122" s="140"/>
      <c r="E122" s="141"/>
      <c r="F122" s="156">
        <f>F25+F97+F112</f>
        <v>20092781</v>
      </c>
      <c r="G122" s="156">
        <f>G25+G97+G112</f>
        <v>24409078</v>
      </c>
    </row>
    <row r="123" spans="1:7" ht="11.25" customHeight="1" x14ac:dyDescent="0.3">
      <c r="A123" s="132"/>
      <c r="B123" s="132"/>
      <c r="C123" s="147" t="s">
        <v>368</v>
      </c>
      <c r="D123" s="148"/>
      <c r="E123" s="149" t="s">
        <v>369</v>
      </c>
      <c r="F123" s="157"/>
      <c r="G123" s="157"/>
    </row>
    <row r="124" spans="1:7" x14ac:dyDescent="0.3">
      <c r="A124" s="119"/>
      <c r="B124" s="119"/>
      <c r="C124" s="139" t="s">
        <v>370</v>
      </c>
      <c r="D124" s="140"/>
      <c r="E124" s="141"/>
      <c r="F124" s="156">
        <f>IF(F202-F122&gt;0,F202-F122,0)</f>
        <v>5460193</v>
      </c>
      <c r="G124" s="156">
        <f>IF(G202-G122&gt;0,G202-G122,0)</f>
        <v>3641402</v>
      </c>
    </row>
    <row r="125" spans="1:7" x14ac:dyDescent="0.3">
      <c r="A125" s="126"/>
      <c r="B125" s="126"/>
      <c r="C125" s="143" t="s">
        <v>371</v>
      </c>
      <c r="D125" s="144"/>
      <c r="E125" s="145"/>
      <c r="F125" s="169"/>
      <c r="G125" s="169"/>
    </row>
    <row r="126" spans="1:7" x14ac:dyDescent="0.3">
      <c r="A126" s="132"/>
      <c r="B126" s="132"/>
      <c r="C126" s="170" t="s">
        <v>372</v>
      </c>
      <c r="D126" s="148"/>
      <c r="E126" s="149" t="s">
        <v>373</v>
      </c>
      <c r="F126" s="157"/>
      <c r="G126" s="157"/>
    </row>
    <row r="127" spans="1:7" x14ac:dyDescent="0.3">
      <c r="A127" s="119">
        <v>51</v>
      </c>
      <c r="B127" s="119">
        <v>811</v>
      </c>
      <c r="C127" s="139" t="s">
        <v>374</v>
      </c>
      <c r="D127" s="140"/>
      <c r="E127" s="141"/>
      <c r="F127" s="156">
        <f>SUM([2]ЗАКЛИСТ!D344:D346)</f>
        <v>131947</v>
      </c>
      <c r="G127" s="171">
        <f>SUM([2]ЗАКЛИСТ!C344:C346)</f>
        <v>53415</v>
      </c>
    </row>
    <row r="128" spans="1:7" x14ac:dyDescent="0.3">
      <c r="A128" s="126"/>
      <c r="B128" s="126">
        <v>812</v>
      </c>
      <c r="C128" s="143" t="s">
        <v>375</v>
      </c>
      <c r="D128" s="144"/>
      <c r="E128" s="145"/>
      <c r="F128" s="165"/>
      <c r="G128" s="172"/>
    </row>
    <row r="129" spans="1:7" x14ac:dyDescent="0.3">
      <c r="A129" s="126"/>
      <c r="B129" s="126">
        <v>813</v>
      </c>
      <c r="C129" s="143" t="s">
        <v>376</v>
      </c>
      <c r="D129" s="144"/>
      <c r="E129" s="145"/>
      <c r="F129" s="165"/>
      <c r="G129" s="172"/>
    </row>
    <row r="130" spans="1:7" x14ac:dyDescent="0.3">
      <c r="A130" s="132"/>
      <c r="B130" s="132"/>
      <c r="C130" s="173" t="s">
        <v>377</v>
      </c>
      <c r="D130" s="174"/>
      <c r="E130" s="149" t="s">
        <v>378</v>
      </c>
      <c r="F130" s="166"/>
      <c r="G130" s="175"/>
    </row>
    <row r="131" spans="1:7" x14ac:dyDescent="0.3">
      <c r="A131" s="119"/>
      <c r="B131" s="119"/>
      <c r="C131" s="176" t="s">
        <v>379</v>
      </c>
      <c r="D131" s="177"/>
      <c r="E131" s="141"/>
      <c r="F131" s="156">
        <f>IF(F124&gt;F127,F124-F127,0)</f>
        <v>5328246</v>
      </c>
      <c r="G131" s="156">
        <f>IF(G124&lt;G130,0,G124-G127)</f>
        <v>3587987</v>
      </c>
    </row>
    <row r="132" spans="1:7" x14ac:dyDescent="0.3">
      <c r="A132" s="126"/>
      <c r="B132" s="126"/>
      <c r="C132" s="143" t="s">
        <v>380</v>
      </c>
      <c r="D132" s="144"/>
      <c r="E132" s="145"/>
      <c r="F132" s="169"/>
      <c r="G132" s="169"/>
    </row>
    <row r="133" spans="1:7" x14ac:dyDescent="0.3">
      <c r="A133" s="132"/>
      <c r="B133" s="132"/>
      <c r="C133" s="170" t="s">
        <v>381</v>
      </c>
      <c r="D133" s="148"/>
      <c r="E133" s="149" t="s">
        <v>382</v>
      </c>
      <c r="F133" s="157"/>
      <c r="G133" s="157"/>
    </row>
    <row r="134" spans="1:7" x14ac:dyDescent="0.3">
      <c r="A134" s="119"/>
      <c r="B134" s="119"/>
      <c r="C134" s="139" t="s">
        <v>383</v>
      </c>
      <c r="D134" s="140"/>
      <c r="E134" s="141"/>
      <c r="F134" s="156">
        <f>F137+F138+F139</f>
        <v>5460193</v>
      </c>
      <c r="G134" s="156">
        <f>G137+G138+G139</f>
        <v>3641402</v>
      </c>
    </row>
    <row r="135" spans="1:7" x14ac:dyDescent="0.3">
      <c r="A135" s="126"/>
      <c r="B135" s="126"/>
      <c r="C135" s="143" t="s">
        <v>384</v>
      </c>
      <c r="D135" s="144"/>
      <c r="E135" s="145"/>
      <c r="F135" s="169"/>
      <c r="G135" s="169"/>
    </row>
    <row r="136" spans="1:7" ht="10.5" customHeight="1" x14ac:dyDescent="0.3">
      <c r="A136" s="132"/>
      <c r="B136" s="132"/>
      <c r="C136" s="147" t="s">
        <v>385</v>
      </c>
      <c r="D136" s="148"/>
      <c r="E136" s="149" t="s">
        <v>386</v>
      </c>
      <c r="F136" s="157"/>
      <c r="G136" s="157"/>
    </row>
    <row r="137" spans="1:7" ht="18" customHeight="1" x14ac:dyDescent="0.3">
      <c r="A137" s="151">
        <v>52</v>
      </c>
      <c r="B137" s="151">
        <v>830</v>
      </c>
      <c r="C137" s="168" t="s">
        <v>387</v>
      </c>
      <c r="D137" s="168"/>
      <c r="E137" s="154" t="s">
        <v>388</v>
      </c>
      <c r="F137" s="155">
        <f>[2]ЗАКЛИСТ!D349</f>
        <v>0</v>
      </c>
      <c r="G137" s="155">
        <f>[2]ЗАКЛИСТ!C349</f>
        <v>0</v>
      </c>
    </row>
    <row r="138" spans="1:7" ht="18" customHeight="1" x14ac:dyDescent="0.3">
      <c r="A138" s="151">
        <v>53</v>
      </c>
      <c r="B138" s="151">
        <v>831</v>
      </c>
      <c r="C138" s="168" t="s">
        <v>389</v>
      </c>
      <c r="D138" s="168"/>
      <c r="E138" s="154" t="s">
        <v>390</v>
      </c>
      <c r="F138" s="155">
        <f>[2]ЗАКЛИСТ!D350</f>
        <v>0</v>
      </c>
      <c r="G138" s="155">
        <f>[2]ЗАКЛИСТ!C350</f>
        <v>0</v>
      </c>
    </row>
    <row r="139" spans="1:7" ht="18" customHeight="1" x14ac:dyDescent="0.3">
      <c r="A139" s="151">
        <v>54</v>
      </c>
      <c r="B139" s="151">
        <v>833</v>
      </c>
      <c r="C139" s="168" t="s">
        <v>391</v>
      </c>
      <c r="D139" s="168"/>
      <c r="E139" s="154" t="s">
        <v>392</v>
      </c>
      <c r="F139" s="155">
        <f>F124</f>
        <v>5460193</v>
      </c>
      <c r="G139" s="155">
        <f>G124</f>
        <v>3641402</v>
      </c>
    </row>
    <row r="140" spans="1:7" x14ac:dyDescent="0.3">
      <c r="A140" s="119" t="s">
        <v>10</v>
      </c>
      <c r="B140" s="120" t="s">
        <v>212</v>
      </c>
      <c r="C140" s="121"/>
      <c r="D140" s="122"/>
      <c r="E140" s="123" t="s">
        <v>213</v>
      </c>
      <c r="F140" s="124" t="s">
        <v>214</v>
      </c>
      <c r="G140" s="125"/>
    </row>
    <row r="141" spans="1:7" ht="11.25" customHeight="1" x14ac:dyDescent="0.3">
      <c r="A141" s="126" t="s">
        <v>215</v>
      </c>
      <c r="B141" s="127" t="s">
        <v>216</v>
      </c>
      <c r="C141" s="128" t="s">
        <v>7</v>
      </c>
      <c r="D141" s="129"/>
      <c r="E141" s="130"/>
      <c r="F141" s="119" t="s">
        <v>217</v>
      </c>
      <c r="G141" s="119" t="s">
        <v>218</v>
      </c>
    </row>
    <row r="142" spans="1:7" ht="11.25" customHeight="1" x14ac:dyDescent="0.3">
      <c r="A142" s="132"/>
      <c r="B142" s="133"/>
      <c r="C142" s="160"/>
      <c r="D142" s="161"/>
      <c r="E142" s="132"/>
      <c r="F142" s="132"/>
      <c r="G142" s="132"/>
    </row>
    <row r="143" spans="1:7" ht="11.25" customHeight="1" x14ac:dyDescent="0.3">
      <c r="A143" s="136">
        <v>1</v>
      </c>
      <c r="B143" s="136">
        <v>2</v>
      </c>
      <c r="C143" s="137">
        <v>3</v>
      </c>
      <c r="D143" s="138"/>
      <c r="E143" s="136">
        <v>4</v>
      </c>
      <c r="F143" s="136">
        <v>5</v>
      </c>
      <c r="G143" s="136">
        <v>6</v>
      </c>
    </row>
    <row r="144" spans="1:7" ht="15" customHeight="1" x14ac:dyDescent="0.3">
      <c r="A144" s="119"/>
      <c r="B144" s="119"/>
      <c r="C144" s="139" t="s">
        <v>393</v>
      </c>
      <c r="D144" s="140"/>
      <c r="E144" s="141"/>
      <c r="F144" s="156">
        <f>IF(F130&gt;F124,F122+F130,F122+F124)</f>
        <v>25552974</v>
      </c>
      <c r="G144" s="156">
        <f>IF(G130&gt;G124,G122+G130,G122+G124)</f>
        <v>28050480</v>
      </c>
    </row>
    <row r="145" spans="1:7" x14ac:dyDescent="0.3">
      <c r="A145" s="126"/>
      <c r="B145" s="126"/>
      <c r="C145" s="178" t="s">
        <v>394</v>
      </c>
      <c r="D145" s="164"/>
      <c r="E145" s="145"/>
      <c r="F145" s="169"/>
      <c r="G145" s="169"/>
    </row>
    <row r="146" spans="1:7" ht="12.75" customHeight="1" x14ac:dyDescent="0.3">
      <c r="A146" s="126"/>
      <c r="B146" s="126"/>
      <c r="C146" s="163" t="s">
        <v>395</v>
      </c>
      <c r="D146" s="164"/>
      <c r="E146" s="145"/>
      <c r="F146" s="169"/>
      <c r="G146" s="169"/>
    </row>
    <row r="147" spans="1:7" x14ac:dyDescent="0.3">
      <c r="A147" s="132"/>
      <c r="B147" s="132"/>
      <c r="C147" s="170" t="s">
        <v>396</v>
      </c>
      <c r="D147" s="148"/>
      <c r="E147" s="179" t="s">
        <v>397</v>
      </c>
      <c r="F147" s="157"/>
      <c r="G147" s="157"/>
    </row>
    <row r="148" spans="1:7" x14ac:dyDescent="0.3">
      <c r="A148" s="119"/>
      <c r="B148" s="119"/>
      <c r="C148" s="139" t="s">
        <v>398</v>
      </c>
      <c r="D148" s="140"/>
      <c r="E148" s="141"/>
      <c r="F148" s="162">
        <f>F152+F153+F154+F155+F157+F158+F159+F161</f>
        <v>0</v>
      </c>
      <c r="G148" s="162">
        <f>G152+G153+G154+G155+G157+G158+G159+G161</f>
        <v>0</v>
      </c>
    </row>
    <row r="149" spans="1:7" ht="18" customHeight="1" x14ac:dyDescent="0.3">
      <c r="A149" s="126"/>
      <c r="B149" s="126"/>
      <c r="C149" s="143" t="s">
        <v>399</v>
      </c>
      <c r="D149" s="144"/>
      <c r="E149" s="145"/>
      <c r="F149" s="165"/>
      <c r="G149" s="165"/>
    </row>
    <row r="150" spans="1:7" ht="18" customHeight="1" x14ac:dyDescent="0.3">
      <c r="A150" s="132"/>
      <c r="B150" s="132"/>
      <c r="C150" s="170" t="s">
        <v>400</v>
      </c>
      <c r="D150" s="148"/>
      <c r="E150" s="179" t="s">
        <v>401</v>
      </c>
      <c r="F150" s="166"/>
      <c r="G150" s="166"/>
    </row>
    <row r="151" spans="1:7" ht="18" customHeight="1" x14ac:dyDescent="0.3">
      <c r="A151" s="119">
        <v>55</v>
      </c>
      <c r="B151" s="119">
        <v>711</v>
      </c>
      <c r="C151" s="163" t="s">
        <v>402</v>
      </c>
      <c r="D151" s="164"/>
      <c r="E151" s="141"/>
      <c r="F151" s="142"/>
      <c r="G151" s="142"/>
    </row>
    <row r="152" spans="1:7" x14ac:dyDescent="0.3">
      <c r="A152" s="132"/>
      <c r="B152" s="132"/>
      <c r="C152" s="147" t="s">
        <v>403</v>
      </c>
      <c r="D152" s="148"/>
      <c r="E152" s="179" t="s">
        <v>404</v>
      </c>
      <c r="F152" s="150">
        <f>[2]ЗАКЛИСТ!D304</f>
        <v>0</v>
      </c>
      <c r="G152" s="150">
        <f>[2]ЗАКЛИСТ!C304</f>
        <v>0</v>
      </c>
    </row>
    <row r="153" spans="1:7" x14ac:dyDescent="0.3">
      <c r="A153" s="151">
        <v>56</v>
      </c>
      <c r="B153" s="151">
        <v>712</v>
      </c>
      <c r="C153" s="168" t="s">
        <v>228</v>
      </c>
      <c r="D153" s="168"/>
      <c r="E153" s="179" t="s">
        <v>405</v>
      </c>
      <c r="F153" s="150">
        <f>[2]ЗАКЛИСТ!D305</f>
        <v>0</v>
      </c>
      <c r="G153" s="150">
        <f>[2]ЗАКЛИСТ!C305</f>
        <v>0</v>
      </c>
    </row>
    <row r="154" spans="1:7" ht="15" customHeight="1" x14ac:dyDescent="0.3">
      <c r="A154" s="151">
        <v>57</v>
      </c>
      <c r="B154" s="151">
        <v>713</v>
      </c>
      <c r="C154" s="168" t="s">
        <v>406</v>
      </c>
      <c r="D154" s="168"/>
      <c r="E154" s="179" t="s">
        <v>407</v>
      </c>
      <c r="F154" s="150">
        <f>[2]ЗАКЛИСТ!D306</f>
        <v>0</v>
      </c>
      <c r="G154" s="150">
        <f>[2]ЗАКЛИСТ!C306</f>
        <v>0</v>
      </c>
    </row>
    <row r="155" spans="1:7" ht="15" customHeight="1" x14ac:dyDescent="0.3">
      <c r="A155" s="151">
        <v>58</v>
      </c>
      <c r="B155" s="151">
        <v>714</v>
      </c>
      <c r="C155" s="168" t="s">
        <v>408</v>
      </c>
      <c r="D155" s="168"/>
      <c r="E155" s="179" t="s">
        <v>409</v>
      </c>
      <c r="F155" s="155">
        <f>[2]ЗАКЛИСТ!D307</f>
        <v>0</v>
      </c>
      <c r="G155" s="150">
        <f>[2]ЗАКЛИСТ!C307</f>
        <v>0</v>
      </c>
    </row>
    <row r="156" spans="1:7" x14ac:dyDescent="0.3">
      <c r="A156" s="119">
        <v>59</v>
      </c>
      <c r="B156" s="119">
        <v>715</v>
      </c>
      <c r="C156" s="121" t="s">
        <v>410</v>
      </c>
      <c r="D156" s="122"/>
      <c r="E156" s="158"/>
      <c r="F156" s="180"/>
      <c r="G156" s="181"/>
    </row>
    <row r="157" spans="1:7" x14ac:dyDescent="0.3">
      <c r="A157" s="132"/>
      <c r="B157" s="132"/>
      <c r="C157" s="147" t="s">
        <v>411</v>
      </c>
      <c r="D157" s="148"/>
      <c r="E157" s="179" t="s">
        <v>412</v>
      </c>
      <c r="F157" s="150">
        <f>[2]ЗАКЛИСТ!D308</f>
        <v>0</v>
      </c>
      <c r="G157" s="150">
        <f>[2]ЗАКЛИСТ!C308</f>
        <v>0</v>
      </c>
    </row>
    <row r="158" spans="1:7" ht="15" customHeight="1" x14ac:dyDescent="0.3">
      <c r="A158" s="151">
        <v>60</v>
      </c>
      <c r="B158" s="151">
        <v>716</v>
      </c>
      <c r="C158" s="168" t="s">
        <v>413</v>
      </c>
      <c r="D158" s="168"/>
      <c r="E158" s="179" t="s">
        <v>414</v>
      </c>
      <c r="F158" s="150">
        <f>[2]ЗАКЛИСТ!D309</f>
        <v>0</v>
      </c>
      <c r="G158" s="150">
        <f>[2]ЗАКЛИСТ!C309</f>
        <v>0</v>
      </c>
    </row>
    <row r="159" spans="1:7" ht="12.75" customHeight="1" x14ac:dyDescent="0.3">
      <c r="A159" s="151">
        <v>61</v>
      </c>
      <c r="B159" s="151">
        <v>717</v>
      </c>
      <c r="C159" s="168" t="s">
        <v>415</v>
      </c>
      <c r="D159" s="168"/>
      <c r="E159" s="179" t="s">
        <v>416</v>
      </c>
      <c r="F159" s="150">
        <f>[2]ЗАКЛИСТ!D310</f>
        <v>0</v>
      </c>
      <c r="G159" s="150">
        <f>[2]ЗАКЛИСТ!C310</f>
        <v>0</v>
      </c>
    </row>
    <row r="160" spans="1:7" ht="18" customHeight="1" x14ac:dyDescent="0.3">
      <c r="A160" s="119">
        <v>62</v>
      </c>
      <c r="B160" s="119">
        <v>718</v>
      </c>
      <c r="C160" s="121" t="s">
        <v>417</v>
      </c>
      <c r="D160" s="122"/>
      <c r="E160" s="141"/>
      <c r="F160" s="142"/>
      <c r="G160" s="142"/>
    </row>
    <row r="161" spans="1:7" ht="18" customHeight="1" x14ac:dyDescent="0.3">
      <c r="A161" s="132"/>
      <c r="B161" s="132"/>
      <c r="C161" s="147" t="s">
        <v>418</v>
      </c>
      <c r="D161" s="148"/>
      <c r="E161" s="179" t="s">
        <v>419</v>
      </c>
      <c r="F161" s="150">
        <f>[2]ЗАКЛИСТ!D311</f>
        <v>0</v>
      </c>
      <c r="G161" s="150">
        <f>[2]ЗАКЛИСТ!C311</f>
        <v>0</v>
      </c>
    </row>
    <row r="162" spans="1:7" ht="18" customHeight="1" x14ac:dyDescent="0.3">
      <c r="A162" s="119"/>
      <c r="B162" s="119"/>
      <c r="C162" s="139" t="s">
        <v>420</v>
      </c>
      <c r="D162" s="140"/>
      <c r="E162" s="141"/>
      <c r="F162" s="156">
        <f>F164+F165+F166+F167+F168</f>
        <v>15579096</v>
      </c>
      <c r="G162" s="156">
        <f>G164+G165+G166+G167+G168</f>
        <v>21126310</v>
      </c>
    </row>
    <row r="163" spans="1:7" ht="18" customHeight="1" x14ac:dyDescent="0.3">
      <c r="A163" s="132"/>
      <c r="B163" s="132"/>
      <c r="C163" s="182" t="s">
        <v>421</v>
      </c>
      <c r="D163" s="183"/>
      <c r="E163" s="179" t="s">
        <v>422</v>
      </c>
      <c r="F163" s="157"/>
      <c r="G163" s="157"/>
    </row>
    <row r="164" spans="1:7" ht="18" customHeight="1" x14ac:dyDescent="0.3">
      <c r="A164" s="151">
        <v>63</v>
      </c>
      <c r="B164" s="151">
        <v>721</v>
      </c>
      <c r="C164" s="168" t="s">
        <v>423</v>
      </c>
      <c r="D164" s="168"/>
      <c r="E164" s="179" t="s">
        <v>424</v>
      </c>
      <c r="F164" s="155">
        <f>[2]ЗАКЛИСТ!D312</f>
        <v>0</v>
      </c>
      <c r="G164" s="155">
        <f>[2]ЗАКЛИСТ!C312</f>
        <v>0</v>
      </c>
    </row>
    <row r="165" spans="1:7" ht="12.75" customHeight="1" x14ac:dyDescent="0.3">
      <c r="A165" s="151">
        <v>64</v>
      </c>
      <c r="B165" s="151">
        <v>722</v>
      </c>
      <c r="C165" s="168" t="s">
        <v>425</v>
      </c>
      <c r="D165" s="168"/>
      <c r="E165" s="179" t="s">
        <v>426</v>
      </c>
      <c r="F165" s="155">
        <f>[2]ЗАКЛИСТ!D313</f>
        <v>0</v>
      </c>
      <c r="G165" s="155">
        <f>[2]ЗАКЛИСТ!C313</f>
        <v>0</v>
      </c>
    </row>
    <row r="166" spans="1:7" ht="12.75" customHeight="1" x14ac:dyDescent="0.3">
      <c r="A166" s="151">
        <v>65</v>
      </c>
      <c r="B166" s="151">
        <v>723</v>
      </c>
      <c r="C166" s="168" t="s">
        <v>427</v>
      </c>
      <c r="D166" s="168"/>
      <c r="E166" s="179" t="s">
        <v>428</v>
      </c>
      <c r="F166" s="155">
        <f>SUM([2]ЗАКЛИСТ!D314:D320)</f>
        <v>4422285</v>
      </c>
      <c r="G166" s="155">
        <f>SUM([2]ЗАКЛИСТ!C314:C320)</f>
        <v>7101053</v>
      </c>
    </row>
    <row r="167" spans="1:7" s="131" customFormat="1" ht="13.5" customHeight="1" x14ac:dyDescent="0.3">
      <c r="A167" s="151">
        <v>66</v>
      </c>
      <c r="B167" s="151">
        <v>724</v>
      </c>
      <c r="C167" s="168" t="s">
        <v>429</v>
      </c>
      <c r="D167" s="168"/>
      <c r="E167" s="179" t="s">
        <v>430</v>
      </c>
      <c r="F167" s="155">
        <f>[2]ЗАКЛИСТ!D321</f>
        <v>0</v>
      </c>
      <c r="G167" s="155">
        <f>[2]ЗАКЛИСТ!C321</f>
        <v>0</v>
      </c>
    </row>
    <row r="168" spans="1:7" s="131" customFormat="1" x14ac:dyDescent="0.3">
      <c r="A168" s="151">
        <v>67</v>
      </c>
      <c r="B168" s="151">
        <v>725</v>
      </c>
      <c r="C168" s="168" t="s">
        <v>431</v>
      </c>
      <c r="D168" s="168"/>
      <c r="E168" s="179" t="s">
        <v>432</v>
      </c>
      <c r="F168" s="155">
        <f>[2]ЗАКЛИСТ!D322</f>
        <v>11156811</v>
      </c>
      <c r="G168" s="155">
        <f>[2]ЗАКЛИСТ!C322</f>
        <v>14025257</v>
      </c>
    </row>
    <row r="169" spans="1:7" ht="11.25" customHeight="1" x14ac:dyDescent="0.3">
      <c r="A169" s="131"/>
      <c r="B169" s="131"/>
      <c r="C169" s="184"/>
      <c r="D169" s="184"/>
      <c r="E169" s="185"/>
    </row>
    <row r="170" spans="1:7" x14ac:dyDescent="0.3">
      <c r="A170" s="119"/>
      <c r="B170" s="119"/>
      <c r="C170" s="139" t="s">
        <v>433</v>
      </c>
      <c r="D170" s="140"/>
      <c r="E170" s="141"/>
      <c r="F170" s="156">
        <f>F172+F173+F175+F176</f>
        <v>0</v>
      </c>
      <c r="G170" s="156">
        <f>G172+G173+G175+G176</f>
        <v>0</v>
      </c>
    </row>
    <row r="171" spans="1:7" x14ac:dyDescent="0.3">
      <c r="A171" s="132"/>
      <c r="B171" s="132"/>
      <c r="C171" s="170" t="s">
        <v>434</v>
      </c>
      <c r="D171" s="148"/>
      <c r="E171" s="179" t="s">
        <v>435</v>
      </c>
      <c r="F171" s="157"/>
      <c r="G171" s="157"/>
    </row>
    <row r="172" spans="1:7" ht="18" customHeight="1" x14ac:dyDescent="0.3">
      <c r="A172" s="151">
        <v>68</v>
      </c>
      <c r="B172" s="151">
        <v>731</v>
      </c>
      <c r="C172" s="168" t="s">
        <v>436</v>
      </c>
      <c r="D172" s="168"/>
      <c r="E172" s="179" t="s">
        <v>437</v>
      </c>
      <c r="F172" s="155">
        <f>[2]ЗАКЛИСТ!D323</f>
        <v>0</v>
      </c>
      <c r="G172" s="155">
        <f>[2]ЗАКЛИСТ!C323</f>
        <v>0</v>
      </c>
    </row>
    <row r="173" spans="1:7" ht="18" customHeight="1" x14ac:dyDescent="0.3">
      <c r="A173" s="119">
        <v>69</v>
      </c>
      <c r="B173" s="119">
        <v>732</v>
      </c>
      <c r="C173" s="186" t="s">
        <v>438</v>
      </c>
      <c r="D173" s="186"/>
      <c r="E173" s="179" t="s">
        <v>439</v>
      </c>
      <c r="F173" s="155">
        <f>[2]ЗАКЛИСТ!D324</f>
        <v>0</v>
      </c>
      <c r="G173" s="155">
        <f>[2]ЗАКЛИСТ!C324</f>
        <v>0</v>
      </c>
    </row>
    <row r="174" spans="1:7" ht="15" customHeight="1" x14ac:dyDescent="0.3">
      <c r="A174" s="119">
        <v>70</v>
      </c>
      <c r="B174" s="187">
        <v>733</v>
      </c>
      <c r="C174" s="121" t="s">
        <v>440</v>
      </c>
      <c r="D174" s="122"/>
      <c r="E174" s="141"/>
      <c r="F174" s="180"/>
      <c r="G174" s="180"/>
    </row>
    <row r="175" spans="1:7" ht="15" customHeight="1" x14ac:dyDescent="0.3">
      <c r="A175" s="132"/>
      <c r="B175" s="188"/>
      <c r="C175" s="147" t="s">
        <v>441</v>
      </c>
      <c r="D175" s="148"/>
      <c r="E175" s="179" t="s">
        <v>442</v>
      </c>
      <c r="F175" s="150">
        <f>[2]ЗАКЛИСТ!D325</f>
        <v>0</v>
      </c>
      <c r="G175" s="150">
        <f>[2]ЗАКЛИСТ!C325</f>
        <v>0</v>
      </c>
    </row>
    <row r="176" spans="1:7" ht="18" customHeight="1" x14ac:dyDescent="0.3">
      <c r="A176" s="132">
        <v>71</v>
      </c>
      <c r="B176" s="132">
        <v>734</v>
      </c>
      <c r="C176" s="189" t="s">
        <v>443</v>
      </c>
      <c r="D176" s="189"/>
      <c r="E176" s="179" t="s">
        <v>116</v>
      </c>
      <c r="F176" s="150">
        <f>[2]ЗАКЛИСТ!D326</f>
        <v>0</v>
      </c>
      <c r="G176" s="150">
        <f>[2]ЗАКЛИСТ!C326</f>
        <v>0</v>
      </c>
    </row>
    <row r="177" spans="1:7" x14ac:dyDescent="0.3">
      <c r="A177" s="119"/>
      <c r="B177" s="119"/>
      <c r="C177" s="139" t="s">
        <v>444</v>
      </c>
      <c r="D177" s="140"/>
      <c r="E177" s="141"/>
      <c r="F177" s="156">
        <f>F183+F184+F185+F186</f>
        <v>9973878</v>
      </c>
      <c r="G177" s="156">
        <f>G183+G184+G185+G186</f>
        <v>6924170</v>
      </c>
    </row>
    <row r="178" spans="1:7" x14ac:dyDescent="0.3">
      <c r="A178" s="132"/>
      <c r="B178" s="132"/>
      <c r="C178" s="170" t="s">
        <v>445</v>
      </c>
      <c r="D178" s="148"/>
      <c r="E178" s="179" t="s">
        <v>446</v>
      </c>
      <c r="F178" s="157"/>
      <c r="G178" s="157"/>
    </row>
    <row r="179" spans="1:7" ht="18" customHeight="1" x14ac:dyDescent="0.3">
      <c r="A179" s="119" t="s">
        <v>10</v>
      </c>
      <c r="B179" s="120" t="s">
        <v>212</v>
      </c>
      <c r="C179" s="121"/>
      <c r="D179" s="122"/>
      <c r="E179" s="123" t="s">
        <v>213</v>
      </c>
      <c r="F179" s="124" t="s">
        <v>214</v>
      </c>
      <c r="G179" s="125"/>
    </row>
    <row r="180" spans="1:7" ht="18" customHeight="1" x14ac:dyDescent="0.3">
      <c r="A180" s="126" t="s">
        <v>215</v>
      </c>
      <c r="B180" s="127" t="s">
        <v>216</v>
      </c>
      <c r="C180" s="128" t="s">
        <v>7</v>
      </c>
      <c r="D180" s="129"/>
      <c r="E180" s="130"/>
      <c r="F180" s="119" t="s">
        <v>217</v>
      </c>
      <c r="G180" s="119" t="s">
        <v>218</v>
      </c>
    </row>
    <row r="181" spans="1:7" ht="18" customHeight="1" x14ac:dyDescent="0.3">
      <c r="A181" s="132"/>
      <c r="B181" s="133"/>
      <c r="C181" s="160"/>
      <c r="D181" s="161"/>
      <c r="E181" s="132"/>
      <c r="F181" s="132"/>
      <c r="G181" s="132"/>
    </row>
    <row r="182" spans="1:7" ht="18" customHeight="1" x14ac:dyDescent="0.3">
      <c r="A182" s="136">
        <v>1</v>
      </c>
      <c r="B182" s="136">
        <v>2</v>
      </c>
      <c r="C182" s="137">
        <v>3</v>
      </c>
      <c r="D182" s="138"/>
      <c r="E182" s="136">
        <v>4</v>
      </c>
      <c r="F182" s="136">
        <v>5</v>
      </c>
      <c r="G182" s="136">
        <v>6</v>
      </c>
    </row>
    <row r="183" spans="1:7" x14ac:dyDescent="0.3">
      <c r="A183" s="151">
        <v>72</v>
      </c>
      <c r="B183" s="151">
        <v>741</v>
      </c>
      <c r="C183" s="168" t="s">
        <v>447</v>
      </c>
      <c r="D183" s="168"/>
      <c r="E183" s="179" t="s">
        <v>118</v>
      </c>
      <c r="F183" s="155">
        <f>[2]ЗАКЛИСТ!D327+[2]ЗАКЛИСТ!D328+[2]ЗАКЛИСТ!D329</f>
        <v>9973878</v>
      </c>
      <c r="G183" s="155">
        <f>[2]ЗАКЛИСТ!C327+[2]ЗАКЛИСТ!C328+[2]ЗАКЛИСТ!C329</f>
        <v>6924170</v>
      </c>
    </row>
    <row r="184" spans="1:7" x14ac:dyDescent="0.3">
      <c r="A184" s="151">
        <v>73</v>
      </c>
      <c r="B184" s="151">
        <v>742</v>
      </c>
      <c r="C184" s="168" t="s">
        <v>448</v>
      </c>
      <c r="D184" s="168"/>
      <c r="E184" s="179" t="s">
        <v>449</v>
      </c>
      <c r="F184" s="155">
        <f>[2]ЗАКЛИСТ!D330</f>
        <v>0</v>
      </c>
      <c r="G184" s="155">
        <f>[2]ЗАКЛИСТ!C330</f>
        <v>0</v>
      </c>
    </row>
    <row r="185" spans="1:7" ht="18" customHeight="1" x14ac:dyDescent="0.3">
      <c r="A185" s="151">
        <v>74</v>
      </c>
      <c r="B185" s="151">
        <v>743</v>
      </c>
      <c r="C185" s="168" t="s">
        <v>450</v>
      </c>
      <c r="D185" s="168"/>
      <c r="E185" s="179" t="s">
        <v>451</v>
      </c>
      <c r="F185" s="155">
        <f>[2]ЗАКЛИСТ!D331</f>
        <v>0</v>
      </c>
      <c r="G185" s="155">
        <f>[2]ЗАКЛИСТ!C331</f>
        <v>0</v>
      </c>
    </row>
    <row r="186" spans="1:7" ht="18" customHeight="1" x14ac:dyDescent="0.3">
      <c r="A186" s="151">
        <v>75</v>
      </c>
      <c r="B186" s="151">
        <v>744</v>
      </c>
      <c r="C186" s="168" t="s">
        <v>452</v>
      </c>
      <c r="D186" s="168"/>
      <c r="E186" s="179" t="s">
        <v>120</v>
      </c>
      <c r="F186" s="155">
        <f>[2]ЗАКЛИСТ!D332</f>
        <v>0</v>
      </c>
      <c r="G186" s="155">
        <f>[2]ЗАКЛИСТ!C332</f>
        <v>0</v>
      </c>
    </row>
    <row r="187" spans="1:7" ht="18" customHeight="1" x14ac:dyDescent="0.3">
      <c r="A187" s="119"/>
      <c r="B187" s="119"/>
      <c r="C187" s="139" t="s">
        <v>453</v>
      </c>
      <c r="D187" s="140"/>
      <c r="E187" s="141"/>
      <c r="F187" s="156">
        <f>F189+F190+F191</f>
        <v>0</v>
      </c>
      <c r="G187" s="156">
        <f>G189+G190+G191</f>
        <v>0</v>
      </c>
    </row>
    <row r="188" spans="1:7" x14ac:dyDescent="0.3">
      <c r="A188" s="132"/>
      <c r="B188" s="132"/>
      <c r="C188" s="170" t="s">
        <v>454</v>
      </c>
      <c r="D188" s="148"/>
      <c r="E188" s="179" t="s">
        <v>455</v>
      </c>
      <c r="F188" s="157"/>
      <c r="G188" s="157"/>
    </row>
    <row r="189" spans="1:7" x14ac:dyDescent="0.3">
      <c r="A189" s="151">
        <v>76</v>
      </c>
      <c r="B189" s="151">
        <v>751</v>
      </c>
      <c r="C189" s="168" t="s">
        <v>456</v>
      </c>
      <c r="D189" s="168"/>
      <c r="E189" s="179" t="s">
        <v>457</v>
      </c>
      <c r="F189" s="155">
        <f>[2]ЗАКЛИСТ!D333</f>
        <v>0</v>
      </c>
      <c r="G189" s="155">
        <f>[2]ЗАКЛИСТ!C333</f>
        <v>0</v>
      </c>
    </row>
    <row r="190" spans="1:7" ht="18" customHeight="1" x14ac:dyDescent="0.3">
      <c r="A190" s="151">
        <v>77</v>
      </c>
      <c r="B190" s="151">
        <v>753</v>
      </c>
      <c r="C190" s="168" t="s">
        <v>458</v>
      </c>
      <c r="D190" s="168"/>
      <c r="E190" s="179" t="s">
        <v>459</v>
      </c>
      <c r="F190" s="155">
        <f>[2]ЗАКЛИСТ!D334</f>
        <v>0</v>
      </c>
      <c r="G190" s="155">
        <f>[2]ЗАКЛИСТ!C334</f>
        <v>0</v>
      </c>
    </row>
    <row r="191" spans="1:7" ht="18" customHeight="1" x14ac:dyDescent="0.3">
      <c r="A191" s="151">
        <v>78</v>
      </c>
      <c r="B191" s="151">
        <v>754</v>
      </c>
      <c r="C191" s="168" t="s">
        <v>460</v>
      </c>
      <c r="D191" s="168"/>
      <c r="E191" s="179" t="s">
        <v>461</v>
      </c>
      <c r="F191" s="155">
        <f>[2]ЗАКЛИСТ!D335</f>
        <v>0</v>
      </c>
      <c r="G191" s="155">
        <f>[2]ЗАКЛИСТ!C335</f>
        <v>0</v>
      </c>
    </row>
    <row r="192" spans="1:7" ht="18" customHeight="1" x14ac:dyDescent="0.3">
      <c r="A192" s="119"/>
      <c r="B192" s="119"/>
      <c r="C192" s="139" t="s">
        <v>462</v>
      </c>
      <c r="D192" s="140"/>
      <c r="E192" s="141"/>
      <c r="F192" s="156">
        <f>F194+F195+F196</f>
        <v>0</v>
      </c>
      <c r="G192" s="156">
        <f>G194+G195+G196</f>
        <v>0</v>
      </c>
    </row>
    <row r="193" spans="1:8" x14ac:dyDescent="0.3">
      <c r="A193" s="132"/>
      <c r="B193" s="132"/>
      <c r="C193" s="170" t="s">
        <v>463</v>
      </c>
      <c r="D193" s="148"/>
      <c r="E193" s="179" t="s">
        <v>55</v>
      </c>
      <c r="F193" s="157"/>
      <c r="G193" s="157"/>
    </row>
    <row r="194" spans="1:8" x14ac:dyDescent="0.3">
      <c r="A194" s="151">
        <v>79</v>
      </c>
      <c r="B194" s="151">
        <v>761</v>
      </c>
      <c r="C194" s="168" t="s">
        <v>464</v>
      </c>
      <c r="D194" s="168"/>
      <c r="E194" s="179" t="s">
        <v>57</v>
      </c>
      <c r="F194" s="155">
        <f>[2]ЗАКЛИСТ!D336</f>
        <v>0</v>
      </c>
      <c r="G194" s="155">
        <f>[2]ЗАКЛИСТ!C336</f>
        <v>0</v>
      </c>
    </row>
    <row r="195" spans="1:8" x14ac:dyDescent="0.3">
      <c r="A195" s="151">
        <v>80</v>
      </c>
      <c r="B195" s="151">
        <v>762</v>
      </c>
      <c r="C195" s="168" t="s">
        <v>465</v>
      </c>
      <c r="D195" s="168"/>
      <c r="E195" s="179" t="s">
        <v>59</v>
      </c>
      <c r="F195" s="155">
        <f>[2]ЗАКЛИСТ!D337</f>
        <v>0</v>
      </c>
      <c r="G195" s="155">
        <f>[2]ЗАКЛИСТ!C337</f>
        <v>0</v>
      </c>
    </row>
    <row r="196" spans="1:8" x14ac:dyDescent="0.3">
      <c r="A196" s="151">
        <v>81</v>
      </c>
      <c r="B196" s="151">
        <v>769</v>
      </c>
      <c r="C196" s="168" t="s">
        <v>466</v>
      </c>
      <c r="D196" s="168"/>
      <c r="E196" s="179" t="s">
        <v>61</v>
      </c>
      <c r="F196" s="155">
        <f>[2]ЗАКЛИСТ!D338</f>
        <v>0</v>
      </c>
      <c r="G196" s="155">
        <f>[2]ЗАКЛИСТ!C338</f>
        <v>0</v>
      </c>
    </row>
    <row r="197" spans="1:8" x14ac:dyDescent="0.3">
      <c r="A197" s="119">
        <v>82</v>
      </c>
      <c r="B197" s="119">
        <v>771</v>
      </c>
      <c r="C197" s="139" t="s">
        <v>467</v>
      </c>
      <c r="D197" s="140"/>
      <c r="E197" s="141"/>
      <c r="F197" s="156">
        <f>[2]ЗАКЛИСТ!D339</f>
        <v>0</v>
      </c>
      <c r="G197" s="156">
        <f>[2]ЗАКЛИСТ!C339</f>
        <v>0</v>
      </c>
    </row>
    <row r="198" spans="1:8" ht="15" customHeight="1" x14ac:dyDescent="0.3">
      <c r="A198" s="126"/>
      <c r="B198" s="126"/>
      <c r="C198" s="143" t="s">
        <v>468</v>
      </c>
      <c r="D198" s="144"/>
      <c r="E198" s="145"/>
      <c r="F198" s="169"/>
      <c r="G198" s="169"/>
    </row>
    <row r="199" spans="1:8" ht="15" customHeight="1" x14ac:dyDescent="0.3">
      <c r="A199" s="132"/>
      <c r="B199" s="132"/>
      <c r="C199" s="147" t="s">
        <v>469</v>
      </c>
      <c r="D199" s="148"/>
      <c r="E199" s="179" t="s">
        <v>63</v>
      </c>
      <c r="F199" s="157"/>
      <c r="G199" s="157"/>
    </row>
    <row r="200" spans="1:8" ht="15" customHeight="1" x14ac:dyDescent="0.3">
      <c r="A200" s="119">
        <v>83</v>
      </c>
      <c r="B200" s="119">
        <v>781</v>
      </c>
      <c r="C200" s="139" t="s">
        <v>470</v>
      </c>
      <c r="D200" s="140"/>
      <c r="E200" s="141"/>
      <c r="F200" s="180"/>
      <c r="G200" s="180"/>
    </row>
    <row r="201" spans="1:8" ht="15" customHeight="1" x14ac:dyDescent="0.3">
      <c r="A201" s="132"/>
      <c r="B201" s="132"/>
      <c r="C201" s="147" t="s">
        <v>471</v>
      </c>
      <c r="D201" s="148"/>
      <c r="E201" s="179" t="s">
        <v>65</v>
      </c>
      <c r="F201" s="150">
        <f>[2]ЗАКЛИСТ!D340</f>
        <v>0</v>
      </c>
      <c r="G201" s="150">
        <f>[2]ЗАКЛИСТ!C340</f>
        <v>0</v>
      </c>
      <c r="H201" s="190"/>
    </row>
    <row r="202" spans="1:8" ht="15" customHeight="1" x14ac:dyDescent="0.3">
      <c r="A202" s="119"/>
      <c r="B202" s="119"/>
      <c r="C202" s="139" t="s">
        <v>472</v>
      </c>
      <c r="D202" s="140"/>
      <c r="E202" s="141"/>
      <c r="F202" s="156">
        <f>F148+F162+F170+F177+F187+F192+F197+F201</f>
        <v>25552974</v>
      </c>
      <c r="G202" s="156">
        <f>G148+G162+G170+G177+G187+G192+G197+G201</f>
        <v>28050480</v>
      </c>
    </row>
    <row r="203" spans="1:8" ht="15" customHeight="1" x14ac:dyDescent="0.3">
      <c r="A203" s="132"/>
      <c r="B203" s="132"/>
      <c r="C203" s="170" t="s">
        <v>473</v>
      </c>
      <c r="D203" s="148"/>
      <c r="E203" s="179" t="s">
        <v>67</v>
      </c>
      <c r="F203" s="157"/>
      <c r="G203" s="157"/>
    </row>
    <row r="204" spans="1:8" x14ac:dyDescent="0.3">
      <c r="A204" s="119">
        <v>84</v>
      </c>
      <c r="B204" s="119">
        <v>890</v>
      </c>
      <c r="C204" s="139" t="s">
        <v>474</v>
      </c>
      <c r="D204" s="140"/>
      <c r="E204" s="141"/>
      <c r="F204" s="156">
        <f>IF(F122+F130-F202&gt;=0,F122+F130-F202,0)</f>
        <v>0</v>
      </c>
      <c r="G204" s="156">
        <f>IF(G122+G130-G202&gt;=0,G122+G130-G202,0)</f>
        <v>0</v>
      </c>
    </row>
    <row r="205" spans="1:8" ht="12" customHeight="1" x14ac:dyDescent="0.3">
      <c r="A205" s="132"/>
      <c r="B205" s="132"/>
      <c r="C205" s="170" t="s">
        <v>475</v>
      </c>
      <c r="D205" s="148"/>
      <c r="E205" s="179" t="s">
        <v>476</v>
      </c>
      <c r="F205" s="157"/>
      <c r="G205" s="157"/>
    </row>
    <row r="206" spans="1:8" ht="12" customHeight="1" x14ac:dyDescent="0.3">
      <c r="A206" s="119"/>
      <c r="B206" s="119"/>
      <c r="C206" s="139" t="s">
        <v>477</v>
      </c>
      <c r="D206" s="140"/>
      <c r="E206" s="141"/>
      <c r="F206" s="156">
        <f>F202+F204</f>
        <v>25552974</v>
      </c>
      <c r="G206" s="156">
        <f>G202+G204</f>
        <v>28050480</v>
      </c>
    </row>
    <row r="207" spans="1:8" ht="12" customHeight="1" x14ac:dyDescent="0.3">
      <c r="A207" s="132"/>
      <c r="B207" s="132"/>
      <c r="C207" s="191" t="s">
        <v>478</v>
      </c>
      <c r="D207" s="192"/>
      <c r="E207" s="179" t="s">
        <v>69</v>
      </c>
      <c r="F207" s="157"/>
      <c r="G207" s="157"/>
    </row>
    <row r="208" spans="1:8" x14ac:dyDescent="0.3">
      <c r="A208" s="119">
        <v>85</v>
      </c>
      <c r="B208" s="119"/>
      <c r="C208" s="139" t="s">
        <v>479</v>
      </c>
      <c r="D208" s="140"/>
      <c r="E208" s="141"/>
      <c r="F208" s="156">
        <f>[2]ЗАКЛИСТ!D387</f>
        <v>0</v>
      </c>
      <c r="G208" s="156">
        <f>[2]ЗАКЛИСТ!C387</f>
        <v>0</v>
      </c>
    </row>
    <row r="209" spans="1:7" x14ac:dyDescent="0.3">
      <c r="A209" s="126"/>
      <c r="B209" s="126"/>
      <c r="C209" s="193" t="s">
        <v>480</v>
      </c>
      <c r="D209" s="194"/>
      <c r="E209" s="145"/>
      <c r="F209" s="169"/>
      <c r="G209" s="169"/>
    </row>
    <row r="210" spans="1:7" x14ac:dyDescent="0.3">
      <c r="A210" s="126"/>
      <c r="B210" s="126"/>
      <c r="C210" s="193" t="s">
        <v>481</v>
      </c>
      <c r="D210" s="194"/>
      <c r="E210" s="145"/>
      <c r="F210" s="169"/>
      <c r="G210" s="169"/>
    </row>
    <row r="211" spans="1:7" x14ac:dyDescent="0.3">
      <c r="A211" s="132"/>
      <c r="B211" s="132"/>
      <c r="C211" s="195" t="s">
        <v>482</v>
      </c>
      <c r="D211" s="192"/>
      <c r="E211" s="179" t="s">
        <v>483</v>
      </c>
      <c r="F211" s="157"/>
      <c r="G211" s="157"/>
    </row>
    <row r="216" spans="1:7" x14ac:dyDescent="0.3">
      <c r="A216" s="196" t="str">
        <f>'[2]БС принт'!A186</f>
        <v>Во  Скопје</v>
      </c>
      <c r="D216" s="117" t="s">
        <v>201</v>
      </c>
      <c r="F216" s="197" t="s">
        <v>202</v>
      </c>
      <c r="G216" s="197"/>
    </row>
    <row r="217" spans="1:7" x14ac:dyDescent="0.3">
      <c r="A217" s="196" t="str">
        <f>'[2]БС принт'!A187</f>
        <v xml:space="preserve">На ден </v>
      </c>
      <c r="B217" s="198" t="str">
        <f>'[2]БС принт'!B187</f>
        <v>28.02.2026</v>
      </c>
      <c r="D217" s="117" t="s">
        <v>204</v>
      </c>
      <c r="F217" s="199" t="str">
        <f>[2]ПОДАТОЦИ!C10</f>
        <v>Проф.др.Мери Трајковска</v>
      </c>
      <c r="G217" s="199"/>
    </row>
    <row r="218" spans="1:7" x14ac:dyDescent="0.3">
      <c r="B218" s="200"/>
      <c r="D218" s="201" t="str">
        <f>[2]ПОДАТОЦИ!C9</f>
        <v>Дипл.ек.Лидија Тапшанова</v>
      </c>
      <c r="E218" s="202" t="s">
        <v>484</v>
      </c>
      <c r="F218" s="202"/>
    </row>
    <row r="220" spans="1:7" x14ac:dyDescent="0.3">
      <c r="D220" t="s">
        <v>485</v>
      </c>
      <c r="F220" t="s">
        <v>486</v>
      </c>
    </row>
  </sheetData>
  <mergeCells count="268">
    <mergeCell ref="C208:D208"/>
    <mergeCell ref="F208:F211"/>
    <mergeCell ref="G208:G211"/>
    <mergeCell ref="F216:G216"/>
    <mergeCell ref="F217:G217"/>
    <mergeCell ref="E218:F218"/>
    <mergeCell ref="C204:D204"/>
    <mergeCell ref="F204:F205"/>
    <mergeCell ref="G204:G205"/>
    <mergeCell ref="C205:D205"/>
    <mergeCell ref="C206:D206"/>
    <mergeCell ref="F206:F207"/>
    <mergeCell ref="G206:G207"/>
    <mergeCell ref="C200:D200"/>
    <mergeCell ref="C201:D201"/>
    <mergeCell ref="C202:D202"/>
    <mergeCell ref="F202:F203"/>
    <mergeCell ref="G202:G203"/>
    <mergeCell ref="C203:D203"/>
    <mergeCell ref="C196:D196"/>
    <mergeCell ref="C197:D197"/>
    <mergeCell ref="F197:F199"/>
    <mergeCell ref="G197:G199"/>
    <mergeCell ref="C198:D198"/>
    <mergeCell ref="C199:D199"/>
    <mergeCell ref="C192:D192"/>
    <mergeCell ref="F192:F193"/>
    <mergeCell ref="G192:G193"/>
    <mergeCell ref="C193:D193"/>
    <mergeCell ref="C194:D194"/>
    <mergeCell ref="C195:D195"/>
    <mergeCell ref="F187:F188"/>
    <mergeCell ref="G187:G188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87:D187"/>
    <mergeCell ref="G177:G178"/>
    <mergeCell ref="C178:D178"/>
    <mergeCell ref="C179:D179"/>
    <mergeCell ref="E179:E180"/>
    <mergeCell ref="F179:G179"/>
    <mergeCell ref="B180:B181"/>
    <mergeCell ref="C180:D180"/>
    <mergeCell ref="C181:D181"/>
    <mergeCell ref="C173:D173"/>
    <mergeCell ref="C174:D174"/>
    <mergeCell ref="C175:D175"/>
    <mergeCell ref="C176:D176"/>
    <mergeCell ref="C177:D177"/>
    <mergeCell ref="F177:F178"/>
    <mergeCell ref="C168:D168"/>
    <mergeCell ref="C170:D170"/>
    <mergeCell ref="F170:F171"/>
    <mergeCell ref="G170:G171"/>
    <mergeCell ref="C171:D171"/>
    <mergeCell ref="C172:D172"/>
    <mergeCell ref="F162:F163"/>
    <mergeCell ref="G162:G163"/>
    <mergeCell ref="C164:D164"/>
    <mergeCell ref="C165:D165"/>
    <mergeCell ref="C166:D166"/>
    <mergeCell ref="C167:D167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G144:G147"/>
    <mergeCell ref="C145:D145"/>
    <mergeCell ref="C146:D146"/>
    <mergeCell ref="C147:D147"/>
    <mergeCell ref="C148:D148"/>
    <mergeCell ref="F148:F150"/>
    <mergeCell ref="G148:G150"/>
    <mergeCell ref="C149:D149"/>
    <mergeCell ref="C150:D150"/>
    <mergeCell ref="B141:B142"/>
    <mergeCell ref="C141:D141"/>
    <mergeCell ref="C142:D142"/>
    <mergeCell ref="C143:D143"/>
    <mergeCell ref="C144:D144"/>
    <mergeCell ref="F144:F147"/>
    <mergeCell ref="C137:D137"/>
    <mergeCell ref="C138:D138"/>
    <mergeCell ref="C139:D139"/>
    <mergeCell ref="C140:D140"/>
    <mergeCell ref="E140:E141"/>
    <mergeCell ref="F140:G140"/>
    <mergeCell ref="F131:F133"/>
    <mergeCell ref="G131:G133"/>
    <mergeCell ref="C132:D132"/>
    <mergeCell ref="C133:D133"/>
    <mergeCell ref="C134:D134"/>
    <mergeCell ref="F134:F136"/>
    <mergeCell ref="G134:G136"/>
    <mergeCell ref="C135:D135"/>
    <mergeCell ref="C136:D136"/>
    <mergeCell ref="C127:D127"/>
    <mergeCell ref="F127:F130"/>
    <mergeCell ref="G127:G130"/>
    <mergeCell ref="C128:D128"/>
    <mergeCell ref="C129:D129"/>
    <mergeCell ref="C130:D130"/>
    <mergeCell ref="G122:G123"/>
    <mergeCell ref="C123:D123"/>
    <mergeCell ref="C124:D124"/>
    <mergeCell ref="F124:F126"/>
    <mergeCell ref="G124:G126"/>
    <mergeCell ref="C125:D125"/>
    <mergeCell ref="C126:D126"/>
    <mergeCell ref="C118:D118"/>
    <mergeCell ref="C119:D119"/>
    <mergeCell ref="C120:D120"/>
    <mergeCell ref="C121:D121"/>
    <mergeCell ref="C122:D122"/>
    <mergeCell ref="F122:F123"/>
    <mergeCell ref="G112:G113"/>
    <mergeCell ref="C113:D113"/>
    <mergeCell ref="C114:D114"/>
    <mergeCell ref="C115:D115"/>
    <mergeCell ref="C116:D116"/>
    <mergeCell ref="C117:D117"/>
    <mergeCell ref="C107:D107"/>
    <mergeCell ref="C108:D108"/>
    <mergeCell ref="C109:D109"/>
    <mergeCell ref="C110:D110"/>
    <mergeCell ref="C112:D112"/>
    <mergeCell ref="F112:F113"/>
    <mergeCell ref="C101:D101"/>
    <mergeCell ref="C102:D102"/>
    <mergeCell ref="C103:D103"/>
    <mergeCell ref="C104:D104"/>
    <mergeCell ref="C105:D105"/>
    <mergeCell ref="C106:D106"/>
    <mergeCell ref="C97:D97"/>
    <mergeCell ref="F97:F98"/>
    <mergeCell ref="G97:G98"/>
    <mergeCell ref="C98:D98"/>
    <mergeCell ref="C99:D99"/>
    <mergeCell ref="C100:D100"/>
    <mergeCell ref="E93:E94"/>
    <mergeCell ref="F93:G93"/>
    <mergeCell ref="B94:B95"/>
    <mergeCell ref="C94:D94"/>
    <mergeCell ref="C95:D95"/>
    <mergeCell ref="C96:D96"/>
    <mergeCell ref="C88:D88"/>
    <mergeCell ref="C89:D89"/>
    <mergeCell ref="C90:D90"/>
    <mergeCell ref="C91:D91"/>
    <mergeCell ref="C92:D92"/>
    <mergeCell ref="C93:D93"/>
    <mergeCell ref="C84:D84"/>
    <mergeCell ref="F84:F85"/>
    <mergeCell ref="G84:G85"/>
    <mergeCell ref="C85:D85"/>
    <mergeCell ref="C86:D86"/>
    <mergeCell ref="C87:D87"/>
    <mergeCell ref="C78:D78"/>
    <mergeCell ref="C79:D79"/>
    <mergeCell ref="C80:D80"/>
    <mergeCell ref="C81:D81"/>
    <mergeCell ref="C82:D82"/>
    <mergeCell ref="C83:D83"/>
    <mergeCell ref="C73:D73"/>
    <mergeCell ref="C74:D74"/>
    <mergeCell ref="C75:D75"/>
    <mergeCell ref="C76:D76"/>
    <mergeCell ref="F76:F77"/>
    <mergeCell ref="G76:G77"/>
    <mergeCell ref="C77:D77"/>
    <mergeCell ref="F68:F69"/>
    <mergeCell ref="G68:G69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68:D68"/>
    <mergeCell ref="C58:D58"/>
    <mergeCell ref="C59:D59"/>
    <mergeCell ref="C60:D60"/>
    <mergeCell ref="C61:D61"/>
    <mergeCell ref="F61:F62"/>
    <mergeCell ref="G61:G62"/>
    <mergeCell ref="C62:D62"/>
    <mergeCell ref="C54:D54"/>
    <mergeCell ref="F54:F56"/>
    <mergeCell ref="G54:G56"/>
    <mergeCell ref="C55:D55"/>
    <mergeCell ref="C56:D56"/>
    <mergeCell ref="C57:D57"/>
    <mergeCell ref="C48:D48"/>
    <mergeCell ref="C49:D49"/>
    <mergeCell ref="C50:D50"/>
    <mergeCell ref="C51:D51"/>
    <mergeCell ref="C52:D52"/>
    <mergeCell ref="C53:D53"/>
    <mergeCell ref="C45:D45"/>
    <mergeCell ref="E45:E46"/>
    <mergeCell ref="F45:G45"/>
    <mergeCell ref="B46:B47"/>
    <mergeCell ref="C46:D46"/>
    <mergeCell ref="C47:D47"/>
    <mergeCell ref="C40:D40"/>
    <mergeCell ref="C41:D41"/>
    <mergeCell ref="C42:D42"/>
    <mergeCell ref="C43:D43"/>
    <mergeCell ref="F43:F44"/>
    <mergeCell ref="G43:G44"/>
    <mergeCell ref="C44:D44"/>
    <mergeCell ref="C36:D36"/>
    <mergeCell ref="F36:F37"/>
    <mergeCell ref="G36:G37"/>
    <mergeCell ref="C37:D37"/>
    <mergeCell ref="C38:D38"/>
    <mergeCell ref="F38:F39"/>
    <mergeCell ref="G38:G39"/>
    <mergeCell ref="C39:D39"/>
    <mergeCell ref="G32:G33"/>
    <mergeCell ref="C33:D33"/>
    <mergeCell ref="C34:D34"/>
    <mergeCell ref="F34:F35"/>
    <mergeCell ref="G34:G35"/>
    <mergeCell ref="C35:D35"/>
    <mergeCell ref="C28:D28"/>
    <mergeCell ref="C29:D29"/>
    <mergeCell ref="C30:D30"/>
    <mergeCell ref="C31:D31"/>
    <mergeCell ref="C32:D32"/>
    <mergeCell ref="F32:F33"/>
    <mergeCell ref="C22:D22"/>
    <mergeCell ref="C23:D23"/>
    <mergeCell ref="C24:D24"/>
    <mergeCell ref="C25:D25"/>
    <mergeCell ref="C26:D26"/>
    <mergeCell ref="C27:D27"/>
    <mergeCell ref="A17:G17"/>
    <mergeCell ref="C19:D19"/>
    <mergeCell ref="E19:E20"/>
    <mergeCell ref="F19:G19"/>
    <mergeCell ref="B20:B21"/>
    <mergeCell ref="C20:D20"/>
    <mergeCell ref="C21:D21"/>
    <mergeCell ref="D11:G11"/>
    <mergeCell ref="D12:G12"/>
    <mergeCell ref="D13:G13"/>
    <mergeCell ref="A14:G14"/>
    <mergeCell ref="A15:G15"/>
    <mergeCell ref="A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workbookViewId="0">
      <selection activeCell="M25" sqref="M25"/>
    </sheetView>
  </sheetViews>
  <sheetFormatPr defaultColWidth="9.109375" defaultRowHeight="14.4" x14ac:dyDescent="0.3"/>
  <cols>
    <col min="1" max="1" width="6.44140625" customWidth="1"/>
    <col min="2" max="2" width="9" customWidth="1"/>
    <col min="3" max="3" width="10.33203125" customWidth="1"/>
    <col min="4" max="4" width="28.88671875" customWidth="1"/>
    <col min="5" max="5" width="7.88671875" customWidth="1"/>
    <col min="6" max="6" width="15" customWidth="1"/>
    <col min="7" max="7" width="15.6640625" customWidth="1"/>
  </cols>
  <sheetData>
    <row r="1" spans="1:7" x14ac:dyDescent="0.3">
      <c r="A1" s="109"/>
    </row>
    <row r="10" spans="1:7" ht="16.5" customHeight="1" x14ac:dyDescent="0.3"/>
    <row r="11" spans="1:7" ht="15" customHeight="1" x14ac:dyDescent="0.3">
      <c r="A11" s="110" t="s">
        <v>0</v>
      </c>
      <c r="D11" s="111" t="str">
        <f>'[3]БС принт'!D12</f>
        <v>ЈЗУ УК за гастроентерохепатологија</v>
      </c>
      <c r="E11" s="111"/>
      <c r="F11" s="111"/>
      <c r="G11" s="111"/>
    </row>
    <row r="12" spans="1:7" ht="15" customHeight="1" x14ac:dyDescent="0.3">
      <c r="A12" t="s">
        <v>2</v>
      </c>
      <c r="D12" s="112" t="str">
        <f>'[3]БС принт'!D13</f>
        <v>Мајка Тереза 17</v>
      </c>
      <c r="E12" s="112"/>
      <c r="F12" s="112"/>
      <c r="G12" s="112"/>
    </row>
    <row r="13" spans="1:7" ht="15" customHeight="1" x14ac:dyDescent="0.3">
      <c r="A13" t="s">
        <v>208</v>
      </c>
      <c r="D13" s="112" t="str">
        <f>'[3]БС принт'!D14</f>
        <v>4030007645733</v>
      </c>
      <c r="E13" s="112"/>
      <c r="F13" s="112"/>
      <c r="G13" s="112"/>
    </row>
    <row r="14" spans="1:7" x14ac:dyDescent="0.3">
      <c r="A14" s="113" t="s">
        <v>209</v>
      </c>
      <c r="B14" s="113"/>
      <c r="C14" s="113"/>
      <c r="D14" s="113"/>
      <c r="E14" s="113"/>
      <c r="F14" s="113"/>
      <c r="G14" s="113"/>
    </row>
    <row r="15" spans="1:7" ht="24" customHeight="1" x14ac:dyDescent="0.3">
      <c r="A15" s="114" t="s">
        <v>210</v>
      </c>
      <c r="B15" s="114"/>
      <c r="C15" s="114"/>
      <c r="D15" s="114"/>
      <c r="E15" s="114"/>
      <c r="F15" s="114"/>
      <c r="G15" s="114"/>
    </row>
    <row r="16" spans="1:7" ht="15.6" x14ac:dyDescent="0.3">
      <c r="A16" s="115" t="s">
        <v>211</v>
      </c>
      <c r="B16" s="115"/>
      <c r="C16" s="115"/>
      <c r="D16" s="115"/>
      <c r="E16" s="115"/>
      <c r="F16" s="115"/>
      <c r="G16" s="115"/>
    </row>
    <row r="17" spans="1:7" ht="18.75" customHeight="1" x14ac:dyDescent="0.3">
      <c r="A17" s="116" t="str">
        <f>[3]ПОДАТОЦИ!C16</f>
        <v>01.01.2025 - 31.12.2025</v>
      </c>
      <c r="B17" s="116"/>
      <c r="C17" s="116"/>
      <c r="D17" s="116"/>
      <c r="E17" s="116"/>
      <c r="F17" s="116"/>
      <c r="G17" s="116"/>
    </row>
    <row r="18" spans="1:7" x14ac:dyDescent="0.3">
      <c r="A18" s="117"/>
      <c r="B18" s="117"/>
      <c r="C18" s="117"/>
      <c r="D18" s="117"/>
      <c r="E18" s="117"/>
      <c r="F18" s="117"/>
      <c r="G18" s="118" t="s">
        <v>5</v>
      </c>
    </row>
    <row r="19" spans="1:7" ht="12.75" customHeight="1" x14ac:dyDescent="0.3">
      <c r="A19" s="119" t="s">
        <v>10</v>
      </c>
      <c r="B19" s="120" t="s">
        <v>212</v>
      </c>
      <c r="C19" s="121"/>
      <c r="D19" s="122"/>
      <c r="E19" s="123" t="s">
        <v>213</v>
      </c>
      <c r="F19" s="124" t="s">
        <v>214</v>
      </c>
      <c r="G19" s="125"/>
    </row>
    <row r="20" spans="1:7" s="131" customFormat="1" ht="13.5" customHeight="1" x14ac:dyDescent="0.2">
      <c r="A20" s="126" t="s">
        <v>215</v>
      </c>
      <c r="B20" s="127" t="s">
        <v>216</v>
      </c>
      <c r="C20" s="128" t="s">
        <v>7</v>
      </c>
      <c r="D20" s="129"/>
      <c r="E20" s="130"/>
      <c r="F20" s="119" t="s">
        <v>217</v>
      </c>
      <c r="G20" s="119" t="s">
        <v>218</v>
      </c>
    </row>
    <row r="21" spans="1:7" s="131" customFormat="1" ht="11.4" x14ac:dyDescent="0.2">
      <c r="A21" s="132"/>
      <c r="B21" s="133"/>
      <c r="C21" s="134"/>
      <c r="D21" s="135"/>
      <c r="E21" s="132"/>
      <c r="F21" s="132"/>
      <c r="G21" s="132"/>
    </row>
    <row r="22" spans="1:7" ht="11.25" customHeight="1" x14ac:dyDescent="0.3">
      <c r="A22" s="136">
        <v>1</v>
      </c>
      <c r="B22" s="136">
        <v>2</v>
      </c>
      <c r="C22" s="137">
        <v>3</v>
      </c>
      <c r="D22" s="138"/>
      <c r="E22" s="136">
        <v>4</v>
      </c>
      <c r="F22" s="136">
        <v>5</v>
      </c>
      <c r="G22" s="136">
        <v>6</v>
      </c>
    </row>
    <row r="23" spans="1:7" ht="15.75" customHeight="1" x14ac:dyDescent="0.3">
      <c r="A23" s="119"/>
      <c r="B23" s="119"/>
      <c r="C23" s="139" t="s">
        <v>219</v>
      </c>
      <c r="D23" s="140"/>
      <c r="E23" s="141"/>
      <c r="F23" s="142"/>
      <c r="G23" s="142"/>
    </row>
    <row r="24" spans="1:7" ht="15.75" customHeight="1" x14ac:dyDescent="0.3">
      <c r="A24" s="126"/>
      <c r="B24" s="126"/>
      <c r="C24" s="143" t="s">
        <v>220</v>
      </c>
      <c r="D24" s="144"/>
      <c r="E24" s="145"/>
      <c r="F24" s="146"/>
      <c r="G24" s="146"/>
    </row>
    <row r="25" spans="1:7" ht="15.75" customHeight="1" x14ac:dyDescent="0.3">
      <c r="A25" s="132"/>
      <c r="B25" s="132"/>
      <c r="C25" s="147" t="s">
        <v>221</v>
      </c>
      <c r="D25" s="148"/>
      <c r="E25" s="149" t="s">
        <v>222</v>
      </c>
      <c r="F25" s="150">
        <f>F27+F32+F41+F54+F61+F68+F76+F84</f>
        <v>1656992</v>
      </c>
      <c r="G25" s="150">
        <f>G27+G32+G41+G54+G61+G68+G76+G84</f>
        <v>505677</v>
      </c>
    </row>
    <row r="26" spans="1:7" ht="17.25" customHeight="1" x14ac:dyDescent="0.3">
      <c r="A26" s="119"/>
      <c r="B26" s="119"/>
      <c r="C26" s="121" t="s">
        <v>223</v>
      </c>
      <c r="D26" s="122"/>
      <c r="E26" s="141"/>
      <c r="F26" s="142"/>
      <c r="G26" s="142"/>
    </row>
    <row r="27" spans="1:7" ht="17.25" customHeight="1" x14ac:dyDescent="0.3">
      <c r="A27" s="132"/>
      <c r="B27" s="132"/>
      <c r="C27" s="147" t="s">
        <v>224</v>
      </c>
      <c r="D27" s="148"/>
      <c r="E27" s="149" t="s">
        <v>225</v>
      </c>
      <c r="F27" s="150">
        <f>F28+F29+F30+F31</f>
        <v>0</v>
      </c>
      <c r="G27" s="150">
        <f>G28+G29+G30+G31</f>
        <v>0</v>
      </c>
    </row>
    <row r="28" spans="1:7" ht="18" customHeight="1" x14ac:dyDescent="0.3">
      <c r="A28" s="151">
        <v>1</v>
      </c>
      <c r="B28" s="151">
        <v>401</v>
      </c>
      <c r="C28" s="152" t="s">
        <v>226</v>
      </c>
      <c r="D28" s="153"/>
      <c r="E28" s="154" t="s">
        <v>227</v>
      </c>
      <c r="F28" s="155">
        <f>SUM([3]ЗАКЛИСТ!D167:D168)</f>
        <v>0</v>
      </c>
      <c r="G28" s="155">
        <f>SUM([3]ЗАКЛИСТ!C167:C168)</f>
        <v>0</v>
      </c>
    </row>
    <row r="29" spans="1:7" ht="18" customHeight="1" x14ac:dyDescent="0.3">
      <c r="A29" s="151">
        <v>2</v>
      </c>
      <c r="B29" s="151">
        <v>402</v>
      </c>
      <c r="C29" s="152" t="s">
        <v>228</v>
      </c>
      <c r="D29" s="153"/>
      <c r="E29" s="154" t="s">
        <v>229</v>
      </c>
      <c r="F29" s="155">
        <f>SUM([3]ЗАКЛИСТ!D169:D172)</f>
        <v>0</v>
      </c>
      <c r="G29" s="155">
        <f>SUM([3]ЗАКЛИСТ!C169:C172)</f>
        <v>0</v>
      </c>
    </row>
    <row r="30" spans="1:7" ht="18" customHeight="1" x14ac:dyDescent="0.3">
      <c r="A30" s="151">
        <v>3</v>
      </c>
      <c r="B30" s="151">
        <v>403</v>
      </c>
      <c r="C30" s="152" t="s">
        <v>230</v>
      </c>
      <c r="D30" s="153"/>
      <c r="E30" s="154" t="s">
        <v>231</v>
      </c>
      <c r="F30" s="155">
        <f>SUM([3]ЗАКЛИСТ!D173)</f>
        <v>0</v>
      </c>
      <c r="G30" s="155">
        <f>[3]ЗАКЛИСТ!C173</f>
        <v>0</v>
      </c>
    </row>
    <row r="31" spans="1:7" ht="18" customHeight="1" x14ac:dyDescent="0.3">
      <c r="A31" s="151">
        <v>4</v>
      </c>
      <c r="B31" s="151">
        <v>404</v>
      </c>
      <c r="C31" s="152" t="s">
        <v>232</v>
      </c>
      <c r="D31" s="153"/>
      <c r="E31" s="154" t="s">
        <v>233</v>
      </c>
      <c r="F31" s="155">
        <f>SUM([3]ЗАКЛИСТ!D174:D178)</f>
        <v>0</v>
      </c>
      <c r="G31" s="155">
        <f>SUM([3]ЗАКЛИСТ!C174:C178)</f>
        <v>0</v>
      </c>
    </row>
    <row r="32" spans="1:7" ht="13.5" customHeight="1" x14ac:dyDescent="0.3">
      <c r="A32" s="119"/>
      <c r="B32" s="119"/>
      <c r="C32" s="121" t="s">
        <v>234</v>
      </c>
      <c r="D32" s="122"/>
      <c r="E32" s="141"/>
      <c r="F32" s="156">
        <f>F34+F36+F38+F40</f>
        <v>0</v>
      </c>
      <c r="G32" s="156">
        <f>G34+G36+G38+G40</f>
        <v>0</v>
      </c>
    </row>
    <row r="33" spans="1:7" ht="13.5" customHeight="1" x14ac:dyDescent="0.3">
      <c r="A33" s="132"/>
      <c r="B33" s="132"/>
      <c r="C33" s="147" t="s">
        <v>235</v>
      </c>
      <c r="D33" s="148"/>
      <c r="E33" s="149" t="s">
        <v>236</v>
      </c>
      <c r="F33" s="157"/>
      <c r="G33" s="157"/>
    </row>
    <row r="34" spans="1:7" ht="13.5" customHeight="1" x14ac:dyDescent="0.3">
      <c r="A34" s="119">
        <v>5</v>
      </c>
      <c r="B34" s="119">
        <v>411</v>
      </c>
      <c r="C34" s="121" t="s">
        <v>237</v>
      </c>
      <c r="D34" s="122"/>
      <c r="E34" s="158"/>
      <c r="F34" s="156">
        <f>[3]ЗАКЛИСТ!D179</f>
        <v>0</v>
      </c>
      <c r="G34" s="156">
        <f>[3]ЗАКЛИСТ!C179</f>
        <v>0</v>
      </c>
    </row>
    <row r="35" spans="1:7" ht="13.5" customHeight="1" x14ac:dyDescent="0.3">
      <c r="A35" s="132"/>
      <c r="B35" s="132"/>
      <c r="C35" s="147" t="s">
        <v>238</v>
      </c>
      <c r="D35" s="148"/>
      <c r="E35" s="159" t="s">
        <v>239</v>
      </c>
      <c r="F35" s="157"/>
      <c r="G35" s="157"/>
    </row>
    <row r="36" spans="1:7" ht="13.5" customHeight="1" x14ac:dyDescent="0.3">
      <c r="A36" s="119">
        <v>6</v>
      </c>
      <c r="B36" s="119">
        <v>412</v>
      </c>
      <c r="C36" s="121" t="s">
        <v>240</v>
      </c>
      <c r="D36" s="122"/>
      <c r="E36" s="141"/>
      <c r="F36" s="156">
        <f>[3]ЗАКЛИСТ!D180</f>
        <v>0</v>
      </c>
      <c r="G36" s="156">
        <f>[3]ЗАКЛИСТ!C180</f>
        <v>0</v>
      </c>
    </row>
    <row r="37" spans="1:7" ht="13.5" customHeight="1" x14ac:dyDescent="0.3">
      <c r="A37" s="132"/>
      <c r="B37" s="132"/>
      <c r="C37" s="147" t="s">
        <v>241</v>
      </c>
      <c r="D37" s="148"/>
      <c r="E37" s="149" t="s">
        <v>242</v>
      </c>
      <c r="F37" s="157"/>
      <c r="G37" s="157"/>
    </row>
    <row r="38" spans="1:7" ht="12" customHeight="1" x14ac:dyDescent="0.3">
      <c r="A38" s="119">
        <v>7</v>
      </c>
      <c r="B38" s="119">
        <v>413</v>
      </c>
      <c r="C38" s="121" t="s">
        <v>243</v>
      </c>
      <c r="D38" s="122"/>
      <c r="E38" s="141"/>
      <c r="F38" s="156">
        <f>[3]ЗАКЛИСТ!D181</f>
        <v>0</v>
      </c>
      <c r="G38" s="156">
        <f>[3]ЗАКЛИСТ!C181</f>
        <v>0</v>
      </c>
    </row>
    <row r="39" spans="1:7" ht="12" customHeight="1" x14ac:dyDescent="0.3">
      <c r="A39" s="132"/>
      <c r="B39" s="132"/>
      <c r="C39" s="147" t="s">
        <v>244</v>
      </c>
      <c r="D39" s="148"/>
      <c r="E39" s="149" t="s">
        <v>245</v>
      </c>
      <c r="F39" s="157"/>
      <c r="G39" s="157"/>
    </row>
    <row r="40" spans="1:7" ht="18" customHeight="1" x14ac:dyDescent="0.3">
      <c r="A40" s="151">
        <v>8</v>
      </c>
      <c r="B40" s="151">
        <v>414</v>
      </c>
      <c r="C40" s="152" t="s">
        <v>246</v>
      </c>
      <c r="D40" s="153"/>
      <c r="E40" s="154" t="s">
        <v>247</v>
      </c>
      <c r="F40" s="155">
        <f>[3]ЗАКЛИСТ!D182</f>
        <v>0</v>
      </c>
      <c r="G40" s="155">
        <f>[3]ЗАКЛИСТ!C182</f>
        <v>0</v>
      </c>
    </row>
    <row r="41" spans="1:7" ht="20.25" customHeight="1" x14ac:dyDescent="0.3">
      <c r="A41" s="151"/>
      <c r="B41" s="151"/>
      <c r="C41" s="152" t="s">
        <v>248</v>
      </c>
      <c r="D41" s="153"/>
      <c r="E41" s="154" t="s">
        <v>249</v>
      </c>
      <c r="F41" s="155">
        <f>F42+F43+F49+F50+F51+F52+F53</f>
        <v>1656992</v>
      </c>
      <c r="G41" s="155">
        <f>G42+G43+G49+G50+G51+G52+G53</f>
        <v>505677</v>
      </c>
    </row>
    <row r="42" spans="1:7" ht="18" customHeight="1" x14ac:dyDescent="0.3">
      <c r="A42" s="151">
        <v>9</v>
      </c>
      <c r="B42" s="151">
        <v>420</v>
      </c>
      <c r="C42" s="152" t="s">
        <v>250</v>
      </c>
      <c r="D42" s="153"/>
      <c r="E42" s="154" t="s">
        <v>251</v>
      </c>
      <c r="F42" s="155">
        <f>SUM([3]ЗАКЛИСТ!D183:D191)</f>
        <v>0</v>
      </c>
      <c r="G42" s="155">
        <f>SUM([3]ЗАКЛИСТ!C183:C191)</f>
        <v>0</v>
      </c>
    </row>
    <row r="43" spans="1:7" ht="13.5" customHeight="1" x14ac:dyDescent="0.3">
      <c r="A43" s="119">
        <v>10</v>
      </c>
      <c r="B43" s="119">
        <v>421</v>
      </c>
      <c r="C43" s="121" t="s">
        <v>252</v>
      </c>
      <c r="D43" s="122"/>
      <c r="E43" s="141"/>
      <c r="F43" s="156">
        <f>SUM([3]ЗАКЛИСТ!D192:D203)</f>
        <v>0</v>
      </c>
      <c r="G43" s="156">
        <f>SUM([3]ЗАКЛИСТ!C192:C203)</f>
        <v>0</v>
      </c>
    </row>
    <row r="44" spans="1:7" ht="13.5" customHeight="1" x14ac:dyDescent="0.3">
      <c r="A44" s="132"/>
      <c r="B44" s="132"/>
      <c r="C44" s="147" t="s">
        <v>253</v>
      </c>
      <c r="D44" s="148"/>
      <c r="E44" s="149" t="s">
        <v>254</v>
      </c>
      <c r="F44" s="157"/>
      <c r="G44" s="157"/>
    </row>
    <row r="45" spans="1:7" ht="18" customHeight="1" x14ac:dyDescent="0.3">
      <c r="A45" s="119" t="s">
        <v>10</v>
      </c>
      <c r="B45" s="120" t="s">
        <v>212</v>
      </c>
      <c r="C45" s="121"/>
      <c r="D45" s="122"/>
      <c r="E45" s="123" t="s">
        <v>213</v>
      </c>
      <c r="F45" s="124" t="s">
        <v>214</v>
      </c>
      <c r="G45" s="125"/>
    </row>
    <row r="46" spans="1:7" ht="18" customHeight="1" x14ac:dyDescent="0.3">
      <c r="A46" s="126" t="s">
        <v>215</v>
      </c>
      <c r="B46" s="127" t="s">
        <v>216</v>
      </c>
      <c r="C46" s="128" t="s">
        <v>7</v>
      </c>
      <c r="D46" s="129"/>
      <c r="E46" s="130"/>
      <c r="F46" s="119" t="s">
        <v>217</v>
      </c>
      <c r="G46" s="119" t="s">
        <v>218</v>
      </c>
    </row>
    <row r="47" spans="1:7" ht="18" customHeight="1" x14ac:dyDescent="0.3">
      <c r="A47" s="132"/>
      <c r="B47" s="133"/>
      <c r="C47" s="160"/>
      <c r="D47" s="161"/>
      <c r="E47" s="132"/>
      <c r="F47" s="132"/>
      <c r="G47" s="132"/>
    </row>
    <row r="48" spans="1:7" ht="18" customHeight="1" x14ac:dyDescent="0.3">
      <c r="A48" s="136">
        <v>1</v>
      </c>
      <c r="B48" s="136">
        <v>2</v>
      </c>
      <c r="C48" s="137">
        <v>3</v>
      </c>
      <c r="D48" s="138"/>
      <c r="E48" s="136">
        <v>4</v>
      </c>
      <c r="F48" s="136">
        <v>5</v>
      </c>
      <c r="G48" s="136">
        <v>6</v>
      </c>
    </row>
    <row r="49" spans="1:7" ht="18" customHeight="1" x14ac:dyDescent="0.3">
      <c r="A49" s="151">
        <v>11</v>
      </c>
      <c r="B49" s="151">
        <v>423</v>
      </c>
      <c r="C49" s="152" t="s">
        <v>255</v>
      </c>
      <c r="D49" s="153"/>
      <c r="E49" s="154" t="s">
        <v>256</v>
      </c>
      <c r="F49" s="155">
        <f>SUM([3]ЗАКЛИСТ!D204:D216)</f>
        <v>1340751</v>
      </c>
      <c r="G49" s="155">
        <f>SUM([3]ЗАКЛИСТ!C204:C216)</f>
        <v>0</v>
      </c>
    </row>
    <row r="50" spans="1:7" x14ac:dyDescent="0.3">
      <c r="A50" s="151">
        <v>12</v>
      </c>
      <c r="B50" s="151">
        <v>424</v>
      </c>
      <c r="C50" s="152" t="s">
        <v>257</v>
      </c>
      <c r="D50" s="153"/>
      <c r="E50" s="154" t="s">
        <v>258</v>
      </c>
      <c r="F50" s="155">
        <f>SUM([3]ЗАКЛИСТ!D217:D223)</f>
        <v>0</v>
      </c>
      <c r="G50" s="155">
        <f>SUM([3]ЗАКЛИСТ!C217:C223)</f>
        <v>403107</v>
      </c>
    </row>
    <row r="51" spans="1:7" x14ac:dyDescent="0.3">
      <c r="A51" s="151">
        <v>13</v>
      </c>
      <c r="B51" s="151">
        <v>425</v>
      </c>
      <c r="C51" s="152" t="s">
        <v>259</v>
      </c>
      <c r="D51" s="153"/>
      <c r="E51" s="154" t="s">
        <v>260</v>
      </c>
      <c r="F51" s="155">
        <f>SUM([3]ЗАКЛИСТ!D224:D232)</f>
        <v>316241</v>
      </c>
      <c r="G51" s="155">
        <f>SUM([3]ЗАКЛИСТ!C224:C232)</f>
        <v>30000</v>
      </c>
    </row>
    <row r="52" spans="1:7" ht="12.75" customHeight="1" x14ac:dyDescent="0.3">
      <c r="A52" s="151">
        <v>14</v>
      </c>
      <c r="B52" s="151">
        <v>426</v>
      </c>
      <c r="C52" s="152" t="s">
        <v>261</v>
      </c>
      <c r="D52" s="153"/>
      <c r="E52" s="154" t="s">
        <v>262</v>
      </c>
      <c r="F52" s="155">
        <f>SUM([3]ЗАКЛИСТ!D233:D237)</f>
        <v>0</v>
      </c>
      <c r="G52" s="155">
        <f>SUM([3]ЗАКЛИСТ!C233:C237)</f>
        <v>72570</v>
      </c>
    </row>
    <row r="53" spans="1:7" s="131" customFormat="1" ht="13.5" customHeight="1" x14ac:dyDescent="0.3">
      <c r="A53" s="151">
        <v>15</v>
      </c>
      <c r="B53" s="151">
        <v>427</v>
      </c>
      <c r="C53" s="152" t="s">
        <v>263</v>
      </c>
      <c r="D53" s="153"/>
      <c r="E53" s="154" t="s">
        <v>264</v>
      </c>
      <c r="F53" s="155">
        <f>[3]ЗАКЛИСТ!D238</f>
        <v>0</v>
      </c>
      <c r="G53" s="155">
        <f>[3]ЗАКЛИСТ!C238</f>
        <v>0</v>
      </c>
    </row>
    <row r="54" spans="1:7" ht="12.75" customHeight="1" x14ac:dyDescent="0.3">
      <c r="A54" s="119"/>
      <c r="B54" s="119"/>
      <c r="C54" s="121" t="s">
        <v>265</v>
      </c>
      <c r="D54" s="122"/>
      <c r="E54" s="141"/>
      <c r="F54" s="162">
        <f>F57+F58+F60</f>
        <v>0</v>
      </c>
      <c r="G54" s="162">
        <f>G57+G58+G60</f>
        <v>0</v>
      </c>
    </row>
    <row r="55" spans="1:7" ht="12.75" customHeight="1" x14ac:dyDescent="0.3">
      <c r="A55" s="126"/>
      <c r="B55" s="126"/>
      <c r="C55" s="163" t="s">
        <v>266</v>
      </c>
      <c r="D55" s="164"/>
      <c r="E55" s="145"/>
      <c r="F55" s="165"/>
      <c r="G55" s="165"/>
    </row>
    <row r="56" spans="1:7" ht="11.25" customHeight="1" x14ac:dyDescent="0.3">
      <c r="A56" s="132"/>
      <c r="B56" s="132"/>
      <c r="C56" s="147" t="s">
        <v>267</v>
      </c>
      <c r="D56" s="148"/>
      <c r="E56" s="149" t="s">
        <v>268</v>
      </c>
      <c r="F56" s="166"/>
      <c r="G56" s="166"/>
    </row>
    <row r="57" spans="1:7" ht="16.5" customHeight="1" x14ac:dyDescent="0.3">
      <c r="A57" s="151">
        <v>16</v>
      </c>
      <c r="B57" s="151">
        <v>431</v>
      </c>
      <c r="C57" s="152" t="s">
        <v>269</v>
      </c>
      <c r="D57" s="153"/>
      <c r="E57" s="154" t="s">
        <v>270</v>
      </c>
      <c r="F57" s="155">
        <f>[3]ЗАКЛИСТ!D239</f>
        <v>0</v>
      </c>
      <c r="G57" s="155">
        <f>[3]ЗАКЛИСТ!C239</f>
        <v>0</v>
      </c>
    </row>
    <row r="58" spans="1:7" ht="16.5" customHeight="1" x14ac:dyDescent="0.3">
      <c r="A58" s="151">
        <v>17</v>
      </c>
      <c r="B58" s="151">
        <v>432</v>
      </c>
      <c r="C58" s="152" t="s">
        <v>271</v>
      </c>
      <c r="D58" s="153"/>
      <c r="E58" s="154" t="s">
        <v>272</v>
      </c>
      <c r="F58" s="155">
        <f>[3]ЗАКЛИСТ!D240</f>
        <v>0</v>
      </c>
      <c r="G58" s="155">
        <f>[3]ЗАКЛИСТ!C240</f>
        <v>0</v>
      </c>
    </row>
    <row r="59" spans="1:7" ht="12.75" customHeight="1" x14ac:dyDescent="0.3">
      <c r="A59" s="119">
        <v>18</v>
      </c>
      <c r="B59" s="119">
        <v>433</v>
      </c>
      <c r="C59" s="121" t="s">
        <v>273</v>
      </c>
      <c r="D59" s="122"/>
      <c r="E59" s="141"/>
      <c r="F59" s="142"/>
      <c r="G59" s="142"/>
    </row>
    <row r="60" spans="1:7" x14ac:dyDescent="0.3">
      <c r="A60" s="132"/>
      <c r="B60" s="132"/>
      <c r="C60" s="147" t="s">
        <v>274</v>
      </c>
      <c r="D60" s="148"/>
      <c r="E60" s="149" t="s">
        <v>275</v>
      </c>
      <c r="F60" s="150">
        <f>[3]ЗАКЛИСТ!D241</f>
        <v>0</v>
      </c>
      <c r="G60" s="150">
        <f>[3]ЗАКЛИСТ!C241</f>
        <v>0</v>
      </c>
    </row>
    <row r="61" spans="1:7" ht="12.75" customHeight="1" x14ac:dyDescent="0.3">
      <c r="A61" s="119"/>
      <c r="B61" s="119"/>
      <c r="C61" s="121" t="s">
        <v>276</v>
      </c>
      <c r="D61" s="122"/>
      <c r="E61" s="141"/>
      <c r="F61" s="162">
        <f>F63+F64+F65+F67</f>
        <v>0</v>
      </c>
      <c r="G61" s="162">
        <f>G63+G64+G65+G67</f>
        <v>0</v>
      </c>
    </row>
    <row r="62" spans="1:7" ht="11.25" customHeight="1" x14ac:dyDescent="0.3">
      <c r="A62" s="132"/>
      <c r="B62" s="132"/>
      <c r="C62" s="147" t="s">
        <v>277</v>
      </c>
      <c r="D62" s="148"/>
      <c r="E62" s="149" t="s">
        <v>278</v>
      </c>
      <c r="F62" s="166"/>
      <c r="G62" s="166"/>
    </row>
    <row r="63" spans="1:7" ht="16.5" customHeight="1" x14ac:dyDescent="0.3">
      <c r="A63" s="151">
        <v>19</v>
      </c>
      <c r="B63" s="151">
        <v>441</v>
      </c>
      <c r="C63" s="152" t="s">
        <v>279</v>
      </c>
      <c r="D63" s="153"/>
      <c r="E63" s="154" t="s">
        <v>280</v>
      </c>
      <c r="F63" s="155">
        <f>[3]ЗАКЛИСТ!D242</f>
        <v>0</v>
      </c>
      <c r="G63" s="155">
        <f>[3]ЗАКЛИСТ!C242</f>
        <v>0</v>
      </c>
    </row>
    <row r="64" spans="1:7" ht="16.5" customHeight="1" x14ac:dyDescent="0.3">
      <c r="A64" s="151">
        <v>20</v>
      </c>
      <c r="B64" s="151">
        <v>442</v>
      </c>
      <c r="C64" s="152" t="s">
        <v>281</v>
      </c>
      <c r="D64" s="153"/>
      <c r="E64" s="154" t="s">
        <v>282</v>
      </c>
      <c r="F64" s="155">
        <f>[3]ЗАКЛИСТ!D243</f>
        <v>0</v>
      </c>
      <c r="G64" s="155">
        <f>[3]ЗАКЛИСТ!C243</f>
        <v>0</v>
      </c>
    </row>
    <row r="65" spans="1:7" ht="16.5" customHeight="1" x14ac:dyDescent="0.3">
      <c r="A65" s="151">
        <v>21</v>
      </c>
      <c r="B65" s="151">
        <v>443</v>
      </c>
      <c r="C65" s="152" t="s">
        <v>283</v>
      </c>
      <c r="D65" s="153"/>
      <c r="E65" s="154" t="s">
        <v>284</v>
      </c>
      <c r="F65" s="155">
        <f>[3]ЗАКЛИСТ!D244</f>
        <v>0</v>
      </c>
      <c r="G65" s="155">
        <f>[3]ЗАКЛИСТ!C244</f>
        <v>0</v>
      </c>
    </row>
    <row r="66" spans="1:7" ht="12.75" customHeight="1" x14ac:dyDescent="0.3">
      <c r="A66" s="119">
        <v>22</v>
      </c>
      <c r="B66" s="119">
        <v>444</v>
      </c>
      <c r="C66" s="121" t="s">
        <v>285</v>
      </c>
      <c r="D66" s="122"/>
      <c r="E66" s="141"/>
      <c r="F66" s="142"/>
      <c r="G66" s="142"/>
    </row>
    <row r="67" spans="1:7" ht="12.75" customHeight="1" x14ac:dyDescent="0.3">
      <c r="A67" s="132"/>
      <c r="B67" s="132"/>
      <c r="C67" s="147" t="s">
        <v>286</v>
      </c>
      <c r="D67" s="148"/>
      <c r="E67" s="149" t="s">
        <v>287</v>
      </c>
      <c r="F67" s="150">
        <f>[3]ЗАКЛИСТ!D245</f>
        <v>0</v>
      </c>
      <c r="G67" s="150">
        <f>[3]ЗАКЛИСТ!C245</f>
        <v>0</v>
      </c>
    </row>
    <row r="68" spans="1:7" ht="12.75" customHeight="1" x14ac:dyDescent="0.3">
      <c r="A68" s="119"/>
      <c r="B68" s="119"/>
      <c r="C68" s="121" t="s">
        <v>288</v>
      </c>
      <c r="D68" s="122"/>
      <c r="E68" s="141"/>
      <c r="F68" s="162">
        <f>F71+F73+F75</f>
        <v>0</v>
      </c>
      <c r="G68" s="162">
        <f>G71+G73+G75</f>
        <v>0</v>
      </c>
    </row>
    <row r="69" spans="1:7" ht="12.75" customHeight="1" x14ac:dyDescent="0.3">
      <c r="A69" s="132"/>
      <c r="B69" s="132"/>
      <c r="C69" s="147" t="s">
        <v>289</v>
      </c>
      <c r="D69" s="148"/>
      <c r="E69" s="149" t="s">
        <v>290</v>
      </c>
      <c r="F69" s="166"/>
      <c r="G69" s="166"/>
    </row>
    <row r="70" spans="1:7" ht="12.75" customHeight="1" x14ac:dyDescent="0.3">
      <c r="A70" s="119">
        <v>23</v>
      </c>
      <c r="B70" s="119">
        <v>451</v>
      </c>
      <c r="C70" s="121" t="s">
        <v>291</v>
      </c>
      <c r="D70" s="122"/>
      <c r="E70" s="141"/>
      <c r="F70" s="142"/>
      <c r="G70" s="142"/>
    </row>
    <row r="71" spans="1:7" ht="12.75" customHeight="1" x14ac:dyDescent="0.3">
      <c r="A71" s="132"/>
      <c r="B71" s="132"/>
      <c r="C71" s="147" t="s">
        <v>292</v>
      </c>
      <c r="D71" s="148"/>
      <c r="E71" s="149" t="s">
        <v>44</v>
      </c>
      <c r="F71" s="150">
        <f>[3]ЗАКЛИСТ!D246</f>
        <v>0</v>
      </c>
      <c r="G71" s="150">
        <f>[3]ЗАКЛИСТ!C246</f>
        <v>0</v>
      </c>
    </row>
    <row r="72" spans="1:7" ht="12.75" customHeight="1" x14ac:dyDescent="0.3">
      <c r="A72" s="119">
        <v>24</v>
      </c>
      <c r="B72" s="119">
        <v>452</v>
      </c>
      <c r="C72" s="121" t="s">
        <v>293</v>
      </c>
      <c r="D72" s="122"/>
      <c r="E72" s="141"/>
      <c r="F72" s="142"/>
      <c r="G72" s="142"/>
    </row>
    <row r="73" spans="1:7" ht="12.75" customHeight="1" x14ac:dyDescent="0.3">
      <c r="A73" s="132"/>
      <c r="B73" s="132"/>
      <c r="C73" s="147" t="s">
        <v>292</v>
      </c>
      <c r="D73" s="148"/>
      <c r="E73" s="149" t="s">
        <v>294</v>
      </c>
      <c r="F73" s="150">
        <f>[3]ЗАКЛИСТ!D247</f>
        <v>0</v>
      </c>
      <c r="G73" s="150">
        <f>[3]ЗАКЛИСТ!C247</f>
        <v>0</v>
      </c>
    </row>
    <row r="74" spans="1:7" ht="12.75" customHeight="1" x14ac:dyDescent="0.3">
      <c r="A74" s="119">
        <v>25</v>
      </c>
      <c r="B74" s="119">
        <v>453</v>
      </c>
      <c r="C74" s="121" t="s">
        <v>295</v>
      </c>
      <c r="D74" s="122"/>
      <c r="E74" s="141"/>
      <c r="F74" s="142"/>
      <c r="G74" s="142"/>
    </row>
    <row r="75" spans="1:7" ht="12.75" customHeight="1" x14ac:dyDescent="0.3">
      <c r="A75" s="132"/>
      <c r="B75" s="132"/>
      <c r="C75" s="147" t="s">
        <v>296</v>
      </c>
      <c r="D75" s="148"/>
      <c r="E75" s="149" t="s">
        <v>297</v>
      </c>
      <c r="F75" s="150">
        <f>[3]ЗАКЛИСТ!D248</f>
        <v>0</v>
      </c>
      <c r="G75" s="150">
        <f>[3]ЗАКЛИСТ!C248</f>
        <v>0</v>
      </c>
    </row>
    <row r="76" spans="1:7" ht="12.75" customHeight="1" x14ac:dyDescent="0.3">
      <c r="A76" s="119"/>
      <c r="B76" s="119"/>
      <c r="C76" s="121" t="s">
        <v>298</v>
      </c>
      <c r="D76" s="122"/>
      <c r="E76" s="141"/>
      <c r="F76" s="156">
        <f>F78+F79+F80+F81+F82+F83</f>
        <v>0</v>
      </c>
      <c r="G76" s="156">
        <f>G78+G79+G80+G81+G82+G83</f>
        <v>0</v>
      </c>
    </row>
    <row r="77" spans="1:7" ht="11.25" customHeight="1" x14ac:dyDescent="0.3">
      <c r="A77" s="132"/>
      <c r="B77" s="132"/>
      <c r="C77" s="147" t="s">
        <v>299</v>
      </c>
      <c r="D77" s="148"/>
      <c r="E77" s="149" t="s">
        <v>300</v>
      </c>
      <c r="F77" s="157"/>
      <c r="G77" s="157"/>
    </row>
    <row r="78" spans="1:7" ht="16.5" customHeight="1" x14ac:dyDescent="0.3">
      <c r="A78" s="132">
        <v>26</v>
      </c>
      <c r="B78" s="132">
        <v>461</v>
      </c>
      <c r="C78" s="152" t="s">
        <v>301</v>
      </c>
      <c r="D78" s="153"/>
      <c r="E78" s="149" t="s">
        <v>302</v>
      </c>
      <c r="F78" s="150">
        <f>[3]ЗАКЛИСТ!D249</f>
        <v>0</v>
      </c>
      <c r="G78" s="150">
        <f>[3]ЗАКЛИСТ!C249</f>
        <v>0</v>
      </c>
    </row>
    <row r="79" spans="1:7" ht="16.5" customHeight="1" x14ac:dyDescent="0.3">
      <c r="A79" s="151">
        <v>27</v>
      </c>
      <c r="B79" s="151">
        <v>462</v>
      </c>
      <c r="C79" s="152" t="s">
        <v>303</v>
      </c>
      <c r="D79" s="153"/>
      <c r="E79" s="154" t="s">
        <v>304</v>
      </c>
      <c r="F79" s="150">
        <f>[3]ЗАКЛИСТ!D250</f>
        <v>0</v>
      </c>
      <c r="G79" s="150">
        <f>[3]ЗАКЛИСТ!C250</f>
        <v>0</v>
      </c>
    </row>
    <row r="80" spans="1:7" ht="16.5" customHeight="1" x14ac:dyDescent="0.3">
      <c r="A80" s="151">
        <v>28</v>
      </c>
      <c r="B80" s="151">
        <v>463</v>
      </c>
      <c r="C80" s="152" t="s">
        <v>305</v>
      </c>
      <c r="D80" s="153"/>
      <c r="E80" s="154" t="s">
        <v>306</v>
      </c>
      <c r="F80" s="150">
        <f>[3]ЗАКЛИСТ!D251</f>
        <v>0</v>
      </c>
      <c r="G80" s="150">
        <f>[3]ЗАКЛИСТ!C251</f>
        <v>0</v>
      </c>
    </row>
    <row r="81" spans="1:7" ht="16.5" customHeight="1" x14ac:dyDescent="0.3">
      <c r="A81" s="151">
        <v>29</v>
      </c>
      <c r="B81" s="151">
        <v>464</v>
      </c>
      <c r="C81" s="152" t="s">
        <v>307</v>
      </c>
      <c r="D81" s="153"/>
      <c r="E81" s="154" t="s">
        <v>308</v>
      </c>
      <c r="F81" s="150">
        <f>[3]ЗАКЛИСТ!D252</f>
        <v>0</v>
      </c>
      <c r="G81" s="150">
        <f>[3]ЗАКЛИСТ!C252</f>
        <v>0</v>
      </c>
    </row>
    <row r="82" spans="1:7" ht="16.5" customHeight="1" x14ac:dyDescent="0.3">
      <c r="A82" s="151">
        <v>30</v>
      </c>
      <c r="B82" s="151">
        <v>465</v>
      </c>
      <c r="C82" s="152" t="s">
        <v>309</v>
      </c>
      <c r="D82" s="153"/>
      <c r="E82" s="154" t="s">
        <v>310</v>
      </c>
      <c r="F82" s="150">
        <f>[3]ЗАКЛИСТ!D253</f>
        <v>0</v>
      </c>
      <c r="G82" s="150">
        <f>[3]ЗАКЛИСТ!C253</f>
        <v>0</v>
      </c>
    </row>
    <row r="83" spans="1:7" ht="16.5" customHeight="1" x14ac:dyDescent="0.3">
      <c r="A83" s="151">
        <v>31</v>
      </c>
      <c r="B83" s="119">
        <v>466</v>
      </c>
      <c r="C83" s="152" t="s">
        <v>311</v>
      </c>
      <c r="D83" s="153"/>
      <c r="E83" s="154" t="s">
        <v>312</v>
      </c>
      <c r="F83" s="167">
        <f>[3]ЗАКЛИСТ!D254</f>
        <v>0</v>
      </c>
      <c r="G83" s="167">
        <f>[3]ЗАКЛИСТ!C254</f>
        <v>0</v>
      </c>
    </row>
    <row r="84" spans="1:7" ht="12.75" customHeight="1" x14ac:dyDescent="0.3">
      <c r="A84" s="119"/>
      <c r="B84" s="119"/>
      <c r="C84" s="121" t="s">
        <v>313</v>
      </c>
      <c r="D84" s="122"/>
      <c r="E84" s="141"/>
      <c r="F84" s="162">
        <f>F86+F88+F90+F92</f>
        <v>0</v>
      </c>
      <c r="G84" s="162">
        <f>G86+G88+G90+G92</f>
        <v>0</v>
      </c>
    </row>
    <row r="85" spans="1:7" ht="11.25" customHeight="1" x14ac:dyDescent="0.3">
      <c r="A85" s="132"/>
      <c r="B85" s="132"/>
      <c r="C85" s="147" t="s">
        <v>314</v>
      </c>
      <c r="D85" s="148"/>
      <c r="E85" s="149" t="s">
        <v>315</v>
      </c>
      <c r="F85" s="166"/>
      <c r="G85" s="166"/>
    </row>
    <row r="86" spans="1:7" ht="18" customHeight="1" x14ac:dyDescent="0.3">
      <c r="A86" s="151">
        <v>32</v>
      </c>
      <c r="B86" s="151">
        <v>471</v>
      </c>
      <c r="C86" s="152" t="s">
        <v>316</v>
      </c>
      <c r="D86" s="153"/>
      <c r="E86" s="154" t="s">
        <v>317</v>
      </c>
      <c r="F86" s="155">
        <f>[3]ЗАКЛИСТ!D255</f>
        <v>0</v>
      </c>
      <c r="G86" s="155">
        <f>[3]ЗАКЛИСТ!C255</f>
        <v>0</v>
      </c>
    </row>
    <row r="87" spans="1:7" ht="12.75" customHeight="1" x14ac:dyDescent="0.3">
      <c r="A87" s="119">
        <v>33</v>
      </c>
      <c r="B87" s="119">
        <v>472</v>
      </c>
      <c r="C87" s="121" t="s">
        <v>318</v>
      </c>
      <c r="D87" s="122"/>
      <c r="E87" s="141"/>
      <c r="F87" s="142"/>
      <c r="G87" s="142"/>
    </row>
    <row r="88" spans="1:7" ht="12.75" customHeight="1" x14ac:dyDescent="0.3">
      <c r="A88" s="132"/>
      <c r="B88" s="132"/>
      <c r="C88" s="147" t="s">
        <v>319</v>
      </c>
      <c r="D88" s="148"/>
      <c r="E88" s="149" t="s">
        <v>320</v>
      </c>
      <c r="F88" s="150">
        <f>[3]ЗАКЛИСТ!D256</f>
        <v>0</v>
      </c>
      <c r="G88" s="150">
        <f>[3]ЗАКЛИСТ!C256</f>
        <v>0</v>
      </c>
    </row>
    <row r="89" spans="1:7" ht="12.75" customHeight="1" x14ac:dyDescent="0.3">
      <c r="A89" s="119">
        <v>34</v>
      </c>
      <c r="B89" s="119">
        <v>473</v>
      </c>
      <c r="C89" s="121" t="s">
        <v>321</v>
      </c>
      <c r="D89" s="122"/>
      <c r="E89" s="141"/>
      <c r="F89" s="142"/>
      <c r="G89" s="142"/>
    </row>
    <row r="90" spans="1:7" ht="12.75" customHeight="1" x14ac:dyDescent="0.3">
      <c r="A90" s="132"/>
      <c r="B90" s="132"/>
      <c r="C90" s="147" t="s">
        <v>322</v>
      </c>
      <c r="D90" s="148"/>
      <c r="E90" s="149" t="s">
        <v>323</v>
      </c>
      <c r="F90" s="150">
        <f>[3]ЗАКЛИСТ!D257</f>
        <v>0</v>
      </c>
      <c r="G90" s="150">
        <f>[3]ЗАКЛИСТ!C257</f>
        <v>0</v>
      </c>
    </row>
    <row r="91" spans="1:7" ht="12.75" customHeight="1" x14ac:dyDescent="0.3">
      <c r="A91" s="119">
        <v>35</v>
      </c>
      <c r="B91" s="119">
        <v>474</v>
      </c>
      <c r="C91" s="121" t="s">
        <v>324</v>
      </c>
      <c r="D91" s="122"/>
      <c r="E91" s="141"/>
      <c r="F91" s="142"/>
      <c r="G91" s="142"/>
    </row>
    <row r="92" spans="1:7" ht="12.75" customHeight="1" x14ac:dyDescent="0.3">
      <c r="A92" s="132"/>
      <c r="B92" s="132"/>
      <c r="C92" s="147" t="s">
        <v>325</v>
      </c>
      <c r="D92" s="148"/>
      <c r="E92" s="149" t="s">
        <v>326</v>
      </c>
      <c r="F92" s="150">
        <f>[3]ЗАКЛИСТ!D258</f>
        <v>0</v>
      </c>
      <c r="G92" s="150">
        <f>[3]ЗАКЛИСТ!C258</f>
        <v>0</v>
      </c>
    </row>
    <row r="93" spans="1:7" ht="12.75" customHeight="1" x14ac:dyDescent="0.3">
      <c r="A93" s="119" t="s">
        <v>10</v>
      </c>
      <c r="B93" s="120" t="s">
        <v>212</v>
      </c>
      <c r="C93" s="121"/>
      <c r="D93" s="122"/>
      <c r="E93" s="123" t="s">
        <v>213</v>
      </c>
      <c r="F93" s="124" t="s">
        <v>214</v>
      </c>
      <c r="G93" s="125"/>
    </row>
    <row r="94" spans="1:7" ht="11.25" customHeight="1" x14ac:dyDescent="0.3">
      <c r="A94" s="126" t="s">
        <v>215</v>
      </c>
      <c r="B94" s="127" t="s">
        <v>216</v>
      </c>
      <c r="C94" s="128" t="s">
        <v>7</v>
      </c>
      <c r="D94" s="129"/>
      <c r="E94" s="130"/>
      <c r="F94" s="119" t="s">
        <v>217</v>
      </c>
      <c r="G94" s="119" t="s">
        <v>218</v>
      </c>
    </row>
    <row r="95" spans="1:7" ht="16.5" customHeight="1" x14ac:dyDescent="0.3">
      <c r="A95" s="132"/>
      <c r="B95" s="133"/>
      <c r="C95" s="160"/>
      <c r="D95" s="161"/>
      <c r="E95" s="132"/>
      <c r="F95" s="132"/>
      <c r="G95" s="132"/>
    </row>
    <row r="96" spans="1:7" ht="16.5" customHeight="1" x14ac:dyDescent="0.3">
      <c r="A96" s="136">
        <v>1</v>
      </c>
      <c r="B96" s="136">
        <v>2</v>
      </c>
      <c r="C96" s="137">
        <v>3</v>
      </c>
      <c r="D96" s="138"/>
      <c r="E96" s="136">
        <v>4</v>
      </c>
      <c r="F96" s="136">
        <v>5</v>
      </c>
      <c r="G96" s="136">
        <v>6</v>
      </c>
    </row>
    <row r="97" spans="1:7" ht="16.5" customHeight="1" x14ac:dyDescent="0.3">
      <c r="A97" s="119"/>
      <c r="B97" s="119"/>
      <c r="C97" s="139" t="s">
        <v>327</v>
      </c>
      <c r="D97" s="140"/>
      <c r="E97" s="141"/>
      <c r="F97" s="156">
        <f>F99+F100+F101+F102+F103+F104+F105+F107+F108+F110</f>
        <v>0</v>
      </c>
      <c r="G97" s="156">
        <f>G99+G100+G101+G102+G103+G104+G105+G107+G108+G110</f>
        <v>0</v>
      </c>
    </row>
    <row r="98" spans="1:7" ht="16.5" customHeight="1" x14ac:dyDescent="0.3">
      <c r="A98" s="132"/>
      <c r="B98" s="132"/>
      <c r="C98" s="147" t="s">
        <v>328</v>
      </c>
      <c r="D98" s="148"/>
      <c r="E98" s="149" t="s">
        <v>329</v>
      </c>
      <c r="F98" s="157"/>
      <c r="G98" s="157"/>
    </row>
    <row r="99" spans="1:7" ht="16.5" customHeight="1" x14ac:dyDescent="0.3">
      <c r="A99" s="151">
        <v>36</v>
      </c>
      <c r="B99" s="151">
        <v>480</v>
      </c>
      <c r="C99" s="152" t="s">
        <v>330</v>
      </c>
      <c r="D99" s="153"/>
      <c r="E99" s="154" t="s">
        <v>331</v>
      </c>
      <c r="F99" s="155">
        <f>[3]ЗАКЛИСТ!D259</f>
        <v>0</v>
      </c>
      <c r="G99" s="155">
        <f>[3]ЗАКЛИСТ!C259</f>
        <v>0</v>
      </c>
    </row>
    <row r="100" spans="1:7" ht="16.5" customHeight="1" x14ac:dyDescent="0.3">
      <c r="A100" s="151">
        <v>37</v>
      </c>
      <c r="B100" s="151">
        <v>481</v>
      </c>
      <c r="C100" s="152" t="s">
        <v>332</v>
      </c>
      <c r="D100" s="153"/>
      <c r="E100" s="154" t="s">
        <v>333</v>
      </c>
      <c r="F100" s="155">
        <f>[3]ЗАКЛИСТ!D260</f>
        <v>0</v>
      </c>
      <c r="G100" s="155">
        <f>[3]ЗАКЛИСТ!C260</f>
        <v>0</v>
      </c>
    </row>
    <row r="101" spans="1:7" ht="16.5" customHeight="1" x14ac:dyDescent="0.3">
      <c r="A101" s="151">
        <v>38</v>
      </c>
      <c r="B101" s="151">
        <v>482</v>
      </c>
      <c r="C101" s="152" t="s">
        <v>334</v>
      </c>
      <c r="D101" s="153"/>
      <c r="E101" s="154" t="s">
        <v>335</v>
      </c>
      <c r="F101" s="155">
        <f>[3]ЗАКЛИСТ!D261</f>
        <v>0</v>
      </c>
      <c r="G101" s="155">
        <f>[3]ЗАКЛИСТ!C261</f>
        <v>0</v>
      </c>
    </row>
    <row r="102" spans="1:7" ht="12.75" customHeight="1" x14ac:dyDescent="0.3">
      <c r="A102" s="151">
        <v>39</v>
      </c>
      <c r="B102" s="151">
        <v>483</v>
      </c>
      <c r="C102" s="152" t="s">
        <v>336</v>
      </c>
      <c r="D102" s="153"/>
      <c r="E102" s="154" t="s">
        <v>337</v>
      </c>
      <c r="F102" s="155">
        <f>[3]ЗАКЛИСТ!D262</f>
        <v>0</v>
      </c>
      <c r="G102" s="155">
        <f>[3]ЗАКЛИСТ!C262</f>
        <v>0</v>
      </c>
    </row>
    <row r="103" spans="1:7" ht="12.75" customHeight="1" x14ac:dyDescent="0.3">
      <c r="A103" s="151">
        <v>40</v>
      </c>
      <c r="B103" s="151">
        <v>484</v>
      </c>
      <c r="C103" s="152" t="s">
        <v>338</v>
      </c>
      <c r="D103" s="153"/>
      <c r="E103" s="154" t="s">
        <v>339</v>
      </c>
      <c r="F103" s="155">
        <f>[3]ЗАКЛИСТ!D263</f>
        <v>0</v>
      </c>
      <c r="G103" s="155">
        <f>[3]ЗАКЛИСТ!C263</f>
        <v>0</v>
      </c>
    </row>
    <row r="104" spans="1:7" ht="17.25" customHeight="1" x14ac:dyDescent="0.3">
      <c r="A104" s="151">
        <v>41</v>
      </c>
      <c r="B104" s="151">
        <v>485</v>
      </c>
      <c r="C104" s="152" t="s">
        <v>340</v>
      </c>
      <c r="D104" s="153"/>
      <c r="E104" s="154" t="s">
        <v>341</v>
      </c>
      <c r="F104" s="155">
        <f>[3]ЗАКЛИСТ!D264</f>
        <v>0</v>
      </c>
      <c r="G104" s="155">
        <f>[3]ЗАКЛИСТ!C264</f>
        <v>0</v>
      </c>
    </row>
    <row r="105" spans="1:7" ht="12.75" customHeight="1" x14ac:dyDescent="0.3">
      <c r="A105" s="151">
        <v>42</v>
      </c>
      <c r="B105" s="151">
        <v>486</v>
      </c>
      <c r="C105" s="152" t="s">
        <v>342</v>
      </c>
      <c r="D105" s="153"/>
      <c r="E105" s="154" t="s">
        <v>343</v>
      </c>
      <c r="F105" s="155">
        <f>[3]ЗАКЛИСТ!D265</f>
        <v>0</v>
      </c>
      <c r="G105" s="155">
        <f>[3]ЗАКЛИСТ!C265</f>
        <v>0</v>
      </c>
    </row>
    <row r="106" spans="1:7" ht="12.75" customHeight="1" x14ac:dyDescent="0.3">
      <c r="A106" s="151">
        <v>43</v>
      </c>
      <c r="B106" s="119">
        <v>487</v>
      </c>
      <c r="C106" s="121" t="s">
        <v>344</v>
      </c>
      <c r="D106" s="122"/>
      <c r="E106" s="141"/>
      <c r="F106" s="142"/>
      <c r="G106" s="142"/>
    </row>
    <row r="107" spans="1:7" x14ac:dyDescent="0.3">
      <c r="A107" s="132"/>
      <c r="B107" s="132"/>
      <c r="C107" s="147" t="s">
        <v>345</v>
      </c>
      <c r="D107" s="148"/>
      <c r="E107" s="149" t="s">
        <v>346</v>
      </c>
      <c r="F107" s="150">
        <f>[3]ЗАКЛИСТ!D266</f>
        <v>0</v>
      </c>
      <c r="G107" s="150">
        <f>[3]ЗАКЛИСТ!C266</f>
        <v>0</v>
      </c>
    </row>
    <row r="108" spans="1:7" ht="12.75" customHeight="1" x14ac:dyDescent="0.3">
      <c r="A108" s="151">
        <v>44</v>
      </c>
      <c r="B108" s="151">
        <v>488</v>
      </c>
      <c r="C108" s="152" t="s">
        <v>347</v>
      </c>
      <c r="D108" s="153"/>
      <c r="E108" s="154" t="s">
        <v>348</v>
      </c>
      <c r="F108" s="155">
        <f>[3]ЗАКЛИСТ!D267</f>
        <v>0</v>
      </c>
      <c r="G108" s="155">
        <f>[3]ЗАКЛИСТ!C267</f>
        <v>0</v>
      </c>
    </row>
    <row r="109" spans="1:7" s="131" customFormat="1" ht="13.5" customHeight="1" x14ac:dyDescent="0.3">
      <c r="A109" s="119">
        <v>45</v>
      </c>
      <c r="B109" s="119">
        <v>489</v>
      </c>
      <c r="C109" s="121" t="s">
        <v>349</v>
      </c>
      <c r="D109" s="122"/>
      <c r="E109" s="141"/>
      <c r="F109" s="142"/>
      <c r="G109" s="142"/>
    </row>
    <row r="110" spans="1:7" s="131" customFormat="1" x14ac:dyDescent="0.3">
      <c r="A110" s="132"/>
      <c r="B110" s="132"/>
      <c r="C110" s="147" t="s">
        <v>350</v>
      </c>
      <c r="D110" s="148"/>
      <c r="E110" s="149" t="s">
        <v>351</v>
      </c>
      <c r="F110" s="150">
        <f>[3]ЗАКЛИСТ!D268</f>
        <v>0</v>
      </c>
      <c r="G110" s="150">
        <f>[3]ЗАКЛИСТ!C268</f>
        <v>0</v>
      </c>
    </row>
    <row r="111" spans="1:7" ht="11.25" customHeight="1" x14ac:dyDescent="0.3"/>
    <row r="112" spans="1:7" x14ac:dyDescent="0.3">
      <c r="A112" s="119"/>
      <c r="B112" s="119"/>
      <c r="C112" s="139" t="s">
        <v>352</v>
      </c>
      <c r="D112" s="140"/>
      <c r="E112" s="141"/>
      <c r="F112" s="156">
        <f>F115+F117+F119+F120+F121</f>
        <v>0</v>
      </c>
      <c r="G112" s="156">
        <f>G115+G117+G119+G120+G121</f>
        <v>0</v>
      </c>
    </row>
    <row r="113" spans="1:7" ht="11.25" customHeight="1" x14ac:dyDescent="0.3">
      <c r="A113" s="132"/>
      <c r="B113" s="132"/>
      <c r="C113" s="147" t="s">
        <v>353</v>
      </c>
      <c r="D113" s="148"/>
      <c r="E113" s="149" t="s">
        <v>354</v>
      </c>
      <c r="F113" s="166"/>
      <c r="G113" s="166"/>
    </row>
    <row r="114" spans="1:7" x14ac:dyDescent="0.3">
      <c r="A114" s="119">
        <v>46</v>
      </c>
      <c r="B114" s="119">
        <v>491</v>
      </c>
      <c r="C114" s="121" t="s">
        <v>355</v>
      </c>
      <c r="D114" s="122"/>
      <c r="E114" s="141"/>
      <c r="F114" s="142"/>
      <c r="G114" s="142"/>
    </row>
    <row r="115" spans="1:7" x14ac:dyDescent="0.3">
      <c r="A115" s="132"/>
      <c r="B115" s="132"/>
      <c r="C115" s="147" t="s">
        <v>292</v>
      </c>
      <c r="D115" s="148"/>
      <c r="E115" s="149" t="s">
        <v>356</v>
      </c>
      <c r="F115" s="150">
        <f>[3]ЗАКЛИСТ!D269</f>
        <v>0</v>
      </c>
      <c r="G115" s="150">
        <f>[3]ЗАКЛИСТ!C269</f>
        <v>0</v>
      </c>
    </row>
    <row r="116" spans="1:7" x14ac:dyDescent="0.3">
      <c r="A116" s="119">
        <v>47</v>
      </c>
      <c r="B116" s="119">
        <v>492</v>
      </c>
      <c r="C116" s="121" t="s">
        <v>357</v>
      </c>
      <c r="D116" s="122"/>
      <c r="E116" s="141"/>
      <c r="F116" s="142"/>
      <c r="G116" s="142"/>
    </row>
    <row r="117" spans="1:7" x14ac:dyDescent="0.3">
      <c r="A117" s="132"/>
      <c r="B117" s="132"/>
      <c r="C117" s="147" t="s">
        <v>358</v>
      </c>
      <c r="D117" s="148"/>
      <c r="E117" s="149" t="s">
        <v>359</v>
      </c>
      <c r="F117" s="150">
        <f>[3]ЗАКЛИСТ!D270</f>
        <v>0</v>
      </c>
      <c r="G117" s="150">
        <f>[3]ЗАКЛИСТ!C270</f>
        <v>0</v>
      </c>
    </row>
    <row r="118" spans="1:7" x14ac:dyDescent="0.3">
      <c r="A118" s="119">
        <v>48</v>
      </c>
      <c r="B118" s="119">
        <v>493</v>
      </c>
      <c r="C118" s="121" t="s">
        <v>360</v>
      </c>
      <c r="D118" s="122"/>
      <c r="E118" s="141"/>
      <c r="F118" s="142"/>
      <c r="G118" s="142"/>
    </row>
    <row r="119" spans="1:7" x14ac:dyDescent="0.3">
      <c r="A119" s="132"/>
      <c r="B119" s="132"/>
      <c r="C119" s="147" t="s">
        <v>361</v>
      </c>
      <c r="D119" s="148"/>
      <c r="E119" s="149" t="s">
        <v>362</v>
      </c>
      <c r="F119" s="150">
        <f>[3]ЗАКЛИСТ!D271</f>
        <v>0</v>
      </c>
      <c r="G119" s="150">
        <f>[3]ЗАКЛИСТ!C271</f>
        <v>0</v>
      </c>
    </row>
    <row r="120" spans="1:7" x14ac:dyDescent="0.3">
      <c r="A120" s="151">
        <v>49</v>
      </c>
      <c r="B120" s="151">
        <v>494</v>
      </c>
      <c r="C120" s="168" t="s">
        <v>363</v>
      </c>
      <c r="D120" s="168"/>
      <c r="E120" s="154" t="s">
        <v>364</v>
      </c>
      <c r="F120" s="155">
        <f>[3]ЗАКЛИСТ!D272</f>
        <v>0</v>
      </c>
      <c r="G120" s="155">
        <f>[3]ЗАКЛИСТ!C272</f>
        <v>0</v>
      </c>
    </row>
    <row r="121" spans="1:7" x14ac:dyDescent="0.3">
      <c r="A121" s="151">
        <v>50</v>
      </c>
      <c r="B121" s="151">
        <v>495</v>
      </c>
      <c r="C121" s="168" t="s">
        <v>365</v>
      </c>
      <c r="D121" s="168"/>
      <c r="E121" s="154" t="s">
        <v>366</v>
      </c>
      <c r="F121" s="155">
        <f>[3]ЗАКЛИСТ!D273</f>
        <v>0</v>
      </c>
      <c r="G121" s="155">
        <f>[3]ЗАКЛИСТ!C273</f>
        <v>0</v>
      </c>
    </row>
    <row r="122" spans="1:7" ht="14.25" customHeight="1" x14ac:dyDescent="0.3">
      <c r="A122" s="119"/>
      <c r="B122" s="119"/>
      <c r="C122" s="139" t="s">
        <v>367</v>
      </c>
      <c r="D122" s="140"/>
      <c r="E122" s="141"/>
      <c r="F122" s="156">
        <f>F25+F97+F112</f>
        <v>1656992</v>
      </c>
      <c r="G122" s="156">
        <f>G25+G97+G112</f>
        <v>505677</v>
      </c>
    </row>
    <row r="123" spans="1:7" ht="11.25" customHeight="1" x14ac:dyDescent="0.3">
      <c r="A123" s="132"/>
      <c r="B123" s="132"/>
      <c r="C123" s="147" t="s">
        <v>368</v>
      </c>
      <c r="D123" s="148"/>
      <c r="E123" s="149" t="s">
        <v>369</v>
      </c>
      <c r="F123" s="157"/>
      <c r="G123" s="157"/>
    </row>
    <row r="124" spans="1:7" x14ac:dyDescent="0.3">
      <c r="A124" s="119"/>
      <c r="B124" s="119"/>
      <c r="C124" s="139" t="s">
        <v>370</v>
      </c>
      <c r="D124" s="140"/>
      <c r="E124" s="141"/>
      <c r="F124" s="156">
        <f>IF(F202-F122&gt;0,F202-F122,0)</f>
        <v>0</v>
      </c>
      <c r="G124" s="156">
        <f>IF(G202-G122&gt;0,G202-G122,0)</f>
        <v>0</v>
      </c>
    </row>
    <row r="125" spans="1:7" x14ac:dyDescent="0.3">
      <c r="A125" s="126"/>
      <c r="B125" s="126"/>
      <c r="C125" s="143" t="s">
        <v>371</v>
      </c>
      <c r="D125" s="144"/>
      <c r="E125" s="145"/>
      <c r="F125" s="169"/>
      <c r="G125" s="169"/>
    </row>
    <row r="126" spans="1:7" x14ac:dyDescent="0.3">
      <c r="A126" s="132"/>
      <c r="B126" s="132"/>
      <c r="C126" s="170" t="s">
        <v>372</v>
      </c>
      <c r="D126" s="148"/>
      <c r="E126" s="149" t="s">
        <v>373</v>
      </c>
      <c r="F126" s="157"/>
      <c r="G126" s="157"/>
    </row>
    <row r="127" spans="1:7" x14ac:dyDescent="0.3">
      <c r="A127" s="119">
        <v>51</v>
      </c>
      <c r="B127" s="119">
        <v>811</v>
      </c>
      <c r="C127" s="139" t="s">
        <v>374</v>
      </c>
      <c r="D127" s="140"/>
      <c r="E127" s="141"/>
      <c r="F127" s="156">
        <f>SUM([3]ЗАКЛИСТ!D344:D346)</f>
        <v>0</v>
      </c>
      <c r="G127" s="171">
        <f>SUM([3]ЗАКЛИСТ!C344:C346)</f>
        <v>0</v>
      </c>
    </row>
    <row r="128" spans="1:7" x14ac:dyDescent="0.3">
      <c r="A128" s="126"/>
      <c r="B128" s="126">
        <v>812</v>
      </c>
      <c r="C128" s="143" t="s">
        <v>375</v>
      </c>
      <c r="D128" s="144"/>
      <c r="E128" s="145"/>
      <c r="F128" s="165"/>
      <c r="G128" s="172"/>
    </row>
    <row r="129" spans="1:7" x14ac:dyDescent="0.3">
      <c r="A129" s="126"/>
      <c r="B129" s="126">
        <v>813</v>
      </c>
      <c r="C129" s="143" t="s">
        <v>376</v>
      </c>
      <c r="D129" s="144"/>
      <c r="E129" s="145"/>
      <c r="F129" s="165"/>
      <c r="G129" s="172"/>
    </row>
    <row r="130" spans="1:7" x14ac:dyDescent="0.3">
      <c r="A130" s="132"/>
      <c r="B130" s="132"/>
      <c r="C130" s="173" t="s">
        <v>377</v>
      </c>
      <c r="D130" s="174"/>
      <c r="E130" s="149" t="s">
        <v>378</v>
      </c>
      <c r="F130" s="166"/>
      <c r="G130" s="175"/>
    </row>
    <row r="131" spans="1:7" x14ac:dyDescent="0.3">
      <c r="A131" s="119"/>
      <c r="B131" s="119"/>
      <c r="C131" s="176" t="s">
        <v>379</v>
      </c>
      <c r="D131" s="177"/>
      <c r="E131" s="141"/>
      <c r="F131" s="156">
        <f>IF(F124&gt;F127,F124-F127,0)</f>
        <v>0</v>
      </c>
      <c r="G131" s="156">
        <f>IF(G124&lt;G130,0,G124-G127)</f>
        <v>0</v>
      </c>
    </row>
    <row r="132" spans="1:7" x14ac:dyDescent="0.3">
      <c r="A132" s="126"/>
      <c r="B132" s="126"/>
      <c r="C132" s="143" t="s">
        <v>380</v>
      </c>
      <c r="D132" s="144"/>
      <c r="E132" s="145"/>
      <c r="F132" s="169"/>
      <c r="G132" s="169"/>
    </row>
    <row r="133" spans="1:7" x14ac:dyDescent="0.3">
      <c r="A133" s="132"/>
      <c r="B133" s="132"/>
      <c r="C133" s="170" t="s">
        <v>381</v>
      </c>
      <c r="D133" s="148"/>
      <c r="E133" s="149" t="s">
        <v>382</v>
      </c>
      <c r="F133" s="157"/>
      <c r="G133" s="157"/>
    </row>
    <row r="134" spans="1:7" x14ac:dyDescent="0.3">
      <c r="A134" s="119"/>
      <c r="B134" s="119"/>
      <c r="C134" s="139" t="s">
        <v>383</v>
      </c>
      <c r="D134" s="140"/>
      <c r="E134" s="141"/>
      <c r="F134" s="156">
        <f>F137+F138+F139</f>
        <v>0</v>
      </c>
      <c r="G134" s="156">
        <f>G137+G138+G139</f>
        <v>0</v>
      </c>
    </row>
    <row r="135" spans="1:7" x14ac:dyDescent="0.3">
      <c r="A135" s="126"/>
      <c r="B135" s="126"/>
      <c r="C135" s="143" t="s">
        <v>384</v>
      </c>
      <c r="D135" s="144"/>
      <c r="E135" s="145"/>
      <c r="F135" s="169"/>
      <c r="G135" s="169"/>
    </row>
    <row r="136" spans="1:7" ht="10.5" customHeight="1" x14ac:dyDescent="0.3">
      <c r="A136" s="132"/>
      <c r="B136" s="132"/>
      <c r="C136" s="147" t="s">
        <v>385</v>
      </c>
      <c r="D136" s="148"/>
      <c r="E136" s="149" t="s">
        <v>386</v>
      </c>
      <c r="F136" s="157"/>
      <c r="G136" s="157"/>
    </row>
    <row r="137" spans="1:7" ht="18" customHeight="1" x14ac:dyDescent="0.3">
      <c r="A137" s="151">
        <v>52</v>
      </c>
      <c r="B137" s="151">
        <v>830</v>
      </c>
      <c r="C137" s="168" t="s">
        <v>387</v>
      </c>
      <c r="D137" s="168"/>
      <c r="E137" s="154" t="s">
        <v>388</v>
      </c>
      <c r="F137" s="155">
        <f>[3]ЗАКЛИСТ!D349</f>
        <v>0</v>
      </c>
      <c r="G137" s="155">
        <f>[3]ЗАКЛИСТ!C349</f>
        <v>0</v>
      </c>
    </row>
    <row r="138" spans="1:7" ht="18" customHeight="1" x14ac:dyDescent="0.3">
      <c r="A138" s="151">
        <v>53</v>
      </c>
      <c r="B138" s="151">
        <v>831</v>
      </c>
      <c r="C138" s="168" t="s">
        <v>389</v>
      </c>
      <c r="D138" s="168"/>
      <c r="E138" s="154" t="s">
        <v>390</v>
      </c>
      <c r="F138" s="155">
        <f>[3]ЗАКЛИСТ!D350</f>
        <v>0</v>
      </c>
      <c r="G138" s="155">
        <f>[3]ЗАКЛИСТ!C350</f>
        <v>0</v>
      </c>
    </row>
    <row r="139" spans="1:7" ht="18" customHeight="1" x14ac:dyDescent="0.3">
      <c r="A139" s="151">
        <v>54</v>
      </c>
      <c r="B139" s="151">
        <v>833</v>
      </c>
      <c r="C139" s="168" t="s">
        <v>391</v>
      </c>
      <c r="D139" s="168"/>
      <c r="E139" s="154" t="s">
        <v>392</v>
      </c>
      <c r="F139" s="155">
        <f>F124</f>
        <v>0</v>
      </c>
      <c r="G139" s="155">
        <f>G124</f>
        <v>0</v>
      </c>
    </row>
    <row r="140" spans="1:7" x14ac:dyDescent="0.3">
      <c r="A140" s="119" t="s">
        <v>10</v>
      </c>
      <c r="B140" s="120" t="s">
        <v>212</v>
      </c>
      <c r="C140" s="121"/>
      <c r="D140" s="122"/>
      <c r="E140" s="123" t="s">
        <v>213</v>
      </c>
      <c r="F140" s="124" t="s">
        <v>214</v>
      </c>
      <c r="G140" s="125"/>
    </row>
    <row r="141" spans="1:7" ht="11.25" customHeight="1" x14ac:dyDescent="0.3">
      <c r="A141" s="126" t="s">
        <v>215</v>
      </c>
      <c r="B141" s="127" t="s">
        <v>216</v>
      </c>
      <c r="C141" s="128" t="s">
        <v>7</v>
      </c>
      <c r="D141" s="129"/>
      <c r="E141" s="130"/>
      <c r="F141" s="119" t="s">
        <v>217</v>
      </c>
      <c r="G141" s="119" t="s">
        <v>218</v>
      </c>
    </row>
    <row r="142" spans="1:7" ht="11.25" customHeight="1" x14ac:dyDescent="0.3">
      <c r="A142" s="132"/>
      <c r="B142" s="133"/>
      <c r="C142" s="160"/>
      <c r="D142" s="161"/>
      <c r="E142" s="132"/>
      <c r="F142" s="132"/>
      <c r="G142" s="132"/>
    </row>
    <row r="143" spans="1:7" ht="11.25" customHeight="1" x14ac:dyDescent="0.3">
      <c r="A143" s="136">
        <v>1</v>
      </c>
      <c r="B143" s="136">
        <v>2</v>
      </c>
      <c r="C143" s="137">
        <v>3</v>
      </c>
      <c r="D143" s="138"/>
      <c r="E143" s="136">
        <v>4</v>
      </c>
      <c r="F143" s="136">
        <v>5</v>
      </c>
      <c r="G143" s="136">
        <v>6</v>
      </c>
    </row>
    <row r="144" spans="1:7" ht="15" customHeight="1" x14ac:dyDescent="0.3">
      <c r="A144" s="119"/>
      <c r="B144" s="119"/>
      <c r="C144" s="139" t="s">
        <v>393</v>
      </c>
      <c r="D144" s="140"/>
      <c r="E144" s="141"/>
      <c r="F144" s="156">
        <f>IF(F130&gt;F124,F122+F130,F122+F124)</f>
        <v>1656992</v>
      </c>
      <c r="G144" s="156">
        <f>IF(G130&gt;G124,G122+G130,G122+G124)</f>
        <v>505677</v>
      </c>
    </row>
    <row r="145" spans="1:7" x14ac:dyDescent="0.3">
      <c r="A145" s="126"/>
      <c r="B145" s="126"/>
      <c r="C145" s="178" t="s">
        <v>394</v>
      </c>
      <c r="D145" s="164"/>
      <c r="E145" s="145"/>
      <c r="F145" s="169"/>
      <c r="G145" s="169"/>
    </row>
    <row r="146" spans="1:7" ht="12.75" customHeight="1" x14ac:dyDescent="0.3">
      <c r="A146" s="126"/>
      <c r="B146" s="126"/>
      <c r="C146" s="163" t="s">
        <v>395</v>
      </c>
      <c r="D146" s="164"/>
      <c r="E146" s="145"/>
      <c r="F146" s="169"/>
      <c r="G146" s="169"/>
    </row>
    <row r="147" spans="1:7" x14ac:dyDescent="0.3">
      <c r="A147" s="132"/>
      <c r="B147" s="132"/>
      <c r="C147" s="170" t="s">
        <v>396</v>
      </c>
      <c r="D147" s="148"/>
      <c r="E147" s="179" t="s">
        <v>397</v>
      </c>
      <c r="F147" s="157"/>
      <c r="G147" s="157"/>
    </row>
    <row r="148" spans="1:7" x14ac:dyDescent="0.3">
      <c r="A148" s="119"/>
      <c r="B148" s="119"/>
      <c r="C148" s="139" t="s">
        <v>398</v>
      </c>
      <c r="D148" s="140"/>
      <c r="E148" s="141"/>
      <c r="F148" s="162">
        <f>F152+F153+F154+F155+F157+F158+F159+F161</f>
        <v>0</v>
      </c>
      <c r="G148" s="162">
        <f>G152+G153+G154+G155+G157+G158+G159+G161</f>
        <v>0</v>
      </c>
    </row>
    <row r="149" spans="1:7" ht="18" customHeight="1" x14ac:dyDescent="0.3">
      <c r="A149" s="126"/>
      <c r="B149" s="126"/>
      <c r="C149" s="143" t="s">
        <v>399</v>
      </c>
      <c r="D149" s="144"/>
      <c r="E149" s="145"/>
      <c r="F149" s="165"/>
      <c r="G149" s="165"/>
    </row>
    <row r="150" spans="1:7" ht="18" customHeight="1" x14ac:dyDescent="0.3">
      <c r="A150" s="132"/>
      <c r="B150" s="132"/>
      <c r="C150" s="170" t="s">
        <v>400</v>
      </c>
      <c r="D150" s="148"/>
      <c r="E150" s="179" t="s">
        <v>401</v>
      </c>
      <c r="F150" s="166"/>
      <c r="G150" s="166"/>
    </row>
    <row r="151" spans="1:7" ht="18" customHeight="1" x14ac:dyDescent="0.3">
      <c r="A151" s="119">
        <v>55</v>
      </c>
      <c r="B151" s="119">
        <v>711</v>
      </c>
      <c r="C151" s="163" t="s">
        <v>402</v>
      </c>
      <c r="D151" s="164"/>
      <c r="E151" s="141"/>
      <c r="F151" s="142"/>
      <c r="G151" s="142"/>
    </row>
    <row r="152" spans="1:7" x14ac:dyDescent="0.3">
      <c r="A152" s="132"/>
      <c r="B152" s="132"/>
      <c r="C152" s="147" t="s">
        <v>403</v>
      </c>
      <c r="D152" s="148"/>
      <c r="E152" s="179" t="s">
        <v>404</v>
      </c>
      <c r="F152" s="150">
        <f>[3]ЗАКЛИСТ!D304</f>
        <v>0</v>
      </c>
      <c r="G152" s="150">
        <f>[3]ЗАКЛИСТ!C304</f>
        <v>0</v>
      </c>
    </row>
    <row r="153" spans="1:7" x14ac:dyDescent="0.3">
      <c r="A153" s="151">
        <v>56</v>
      </c>
      <c r="B153" s="151">
        <v>712</v>
      </c>
      <c r="C153" s="168" t="s">
        <v>228</v>
      </c>
      <c r="D153" s="168"/>
      <c r="E153" s="179" t="s">
        <v>405</v>
      </c>
      <c r="F153" s="150">
        <f>[3]ЗАКЛИСТ!D305</f>
        <v>0</v>
      </c>
      <c r="G153" s="150">
        <f>[3]ЗАКЛИСТ!C305</f>
        <v>0</v>
      </c>
    </row>
    <row r="154" spans="1:7" ht="15" customHeight="1" x14ac:dyDescent="0.3">
      <c r="A154" s="151">
        <v>57</v>
      </c>
      <c r="B154" s="151">
        <v>713</v>
      </c>
      <c r="C154" s="168" t="s">
        <v>406</v>
      </c>
      <c r="D154" s="168"/>
      <c r="E154" s="179" t="s">
        <v>407</v>
      </c>
      <c r="F154" s="150">
        <f>[3]ЗАКЛИСТ!D306</f>
        <v>0</v>
      </c>
      <c r="G154" s="150">
        <f>[3]ЗАКЛИСТ!C306</f>
        <v>0</v>
      </c>
    </row>
    <row r="155" spans="1:7" ht="15" customHeight="1" x14ac:dyDescent="0.3">
      <c r="A155" s="151">
        <v>58</v>
      </c>
      <c r="B155" s="151">
        <v>714</v>
      </c>
      <c r="C155" s="168" t="s">
        <v>408</v>
      </c>
      <c r="D155" s="168"/>
      <c r="E155" s="179" t="s">
        <v>409</v>
      </c>
      <c r="F155" s="155">
        <f>[3]ЗАКЛИСТ!D307</f>
        <v>0</v>
      </c>
      <c r="G155" s="150">
        <f>[3]ЗАКЛИСТ!C307</f>
        <v>0</v>
      </c>
    </row>
    <row r="156" spans="1:7" x14ac:dyDescent="0.3">
      <c r="A156" s="119">
        <v>59</v>
      </c>
      <c r="B156" s="119">
        <v>715</v>
      </c>
      <c r="C156" s="121" t="s">
        <v>410</v>
      </c>
      <c r="D156" s="122"/>
      <c r="E156" s="158"/>
      <c r="F156" s="180"/>
      <c r="G156" s="181"/>
    </row>
    <row r="157" spans="1:7" x14ac:dyDescent="0.3">
      <c r="A157" s="132"/>
      <c r="B157" s="132"/>
      <c r="C157" s="147" t="s">
        <v>411</v>
      </c>
      <c r="D157" s="148"/>
      <c r="E157" s="179" t="s">
        <v>412</v>
      </c>
      <c r="F157" s="150">
        <f>[3]ЗАКЛИСТ!D308</f>
        <v>0</v>
      </c>
      <c r="G157" s="150">
        <f>[3]ЗАКЛИСТ!C308</f>
        <v>0</v>
      </c>
    </row>
    <row r="158" spans="1:7" ht="15" customHeight="1" x14ac:dyDescent="0.3">
      <c r="A158" s="151">
        <v>60</v>
      </c>
      <c r="B158" s="151">
        <v>716</v>
      </c>
      <c r="C158" s="168" t="s">
        <v>413</v>
      </c>
      <c r="D158" s="168"/>
      <c r="E158" s="179" t="s">
        <v>414</v>
      </c>
      <c r="F158" s="150">
        <f>[3]ЗАКЛИСТ!D309</f>
        <v>0</v>
      </c>
      <c r="G158" s="150">
        <f>[3]ЗАКЛИСТ!C309</f>
        <v>0</v>
      </c>
    </row>
    <row r="159" spans="1:7" ht="12.75" customHeight="1" x14ac:dyDescent="0.3">
      <c r="A159" s="151">
        <v>61</v>
      </c>
      <c r="B159" s="151">
        <v>717</v>
      </c>
      <c r="C159" s="168" t="s">
        <v>415</v>
      </c>
      <c r="D159" s="168"/>
      <c r="E159" s="179" t="s">
        <v>416</v>
      </c>
      <c r="F159" s="150">
        <f>[3]ЗАКЛИСТ!D310</f>
        <v>0</v>
      </c>
      <c r="G159" s="150">
        <f>[3]ЗАКЛИСТ!C310</f>
        <v>0</v>
      </c>
    </row>
    <row r="160" spans="1:7" ht="18" customHeight="1" x14ac:dyDescent="0.3">
      <c r="A160" s="119">
        <v>62</v>
      </c>
      <c r="B160" s="119">
        <v>718</v>
      </c>
      <c r="C160" s="121" t="s">
        <v>417</v>
      </c>
      <c r="D160" s="122"/>
      <c r="E160" s="141"/>
      <c r="F160" s="142"/>
      <c r="G160" s="142"/>
    </row>
    <row r="161" spans="1:7" ht="18" customHeight="1" x14ac:dyDescent="0.3">
      <c r="A161" s="132"/>
      <c r="B161" s="132"/>
      <c r="C161" s="147" t="s">
        <v>418</v>
      </c>
      <c r="D161" s="148"/>
      <c r="E161" s="179" t="s">
        <v>419</v>
      </c>
      <c r="F161" s="150">
        <f>[3]ЗАКЛИСТ!D311</f>
        <v>0</v>
      </c>
      <c r="G161" s="150">
        <f>[3]ЗАКЛИСТ!C311</f>
        <v>0</v>
      </c>
    </row>
    <row r="162" spans="1:7" ht="18" customHeight="1" x14ac:dyDescent="0.3">
      <c r="A162" s="119"/>
      <c r="B162" s="119"/>
      <c r="C162" s="139" t="s">
        <v>420</v>
      </c>
      <c r="D162" s="140"/>
      <c r="E162" s="141"/>
      <c r="F162" s="156">
        <f>F164+F165+F166+F167+F168</f>
        <v>1307822</v>
      </c>
      <c r="G162" s="156">
        <f>G164+G165+G166+G167+G168</f>
        <v>505677</v>
      </c>
    </row>
    <row r="163" spans="1:7" ht="18" customHeight="1" x14ac:dyDescent="0.3">
      <c r="A163" s="132"/>
      <c r="B163" s="132"/>
      <c r="C163" s="182" t="s">
        <v>421</v>
      </c>
      <c r="D163" s="183"/>
      <c r="E163" s="179" t="s">
        <v>422</v>
      </c>
      <c r="F163" s="157"/>
      <c r="G163" s="157"/>
    </row>
    <row r="164" spans="1:7" ht="18" customHeight="1" x14ac:dyDescent="0.3">
      <c r="A164" s="151">
        <v>63</v>
      </c>
      <c r="B164" s="151">
        <v>721</v>
      </c>
      <c r="C164" s="168" t="s">
        <v>423</v>
      </c>
      <c r="D164" s="168"/>
      <c r="E164" s="179" t="s">
        <v>424</v>
      </c>
      <c r="F164" s="155">
        <f>[3]ЗАКЛИСТ!D312</f>
        <v>0</v>
      </c>
      <c r="G164" s="155">
        <f>[3]ЗАКЛИСТ!C312</f>
        <v>0</v>
      </c>
    </row>
    <row r="165" spans="1:7" ht="12.75" customHeight="1" x14ac:dyDescent="0.3">
      <c r="A165" s="151">
        <v>64</v>
      </c>
      <c r="B165" s="151">
        <v>722</v>
      </c>
      <c r="C165" s="168" t="s">
        <v>425</v>
      </c>
      <c r="D165" s="168"/>
      <c r="E165" s="179" t="s">
        <v>426</v>
      </c>
      <c r="F165" s="155">
        <f>[3]ЗАКЛИСТ!D313</f>
        <v>0</v>
      </c>
      <c r="G165" s="155">
        <f>[3]ЗАКЛИСТ!C313</f>
        <v>0</v>
      </c>
    </row>
    <row r="166" spans="1:7" ht="12.75" customHeight="1" x14ac:dyDescent="0.3">
      <c r="A166" s="151">
        <v>65</v>
      </c>
      <c r="B166" s="151">
        <v>723</v>
      </c>
      <c r="C166" s="168" t="s">
        <v>427</v>
      </c>
      <c r="D166" s="168"/>
      <c r="E166" s="179" t="s">
        <v>428</v>
      </c>
      <c r="F166" s="155">
        <f>SUM([3]ЗАКЛИСТ!D314:D320)</f>
        <v>1307822</v>
      </c>
      <c r="G166" s="155">
        <f>SUM([3]ЗАКЛИСТ!C314:C320)</f>
        <v>505677</v>
      </c>
    </row>
    <row r="167" spans="1:7" s="131" customFormat="1" ht="13.5" customHeight="1" x14ac:dyDescent="0.3">
      <c r="A167" s="151">
        <v>66</v>
      </c>
      <c r="B167" s="151">
        <v>724</v>
      </c>
      <c r="C167" s="168" t="s">
        <v>429</v>
      </c>
      <c r="D167" s="168"/>
      <c r="E167" s="179" t="s">
        <v>430</v>
      </c>
      <c r="F167" s="155">
        <f>[3]ЗАКЛИСТ!D321</f>
        <v>0</v>
      </c>
      <c r="G167" s="155">
        <f>[3]ЗАКЛИСТ!C321</f>
        <v>0</v>
      </c>
    </row>
    <row r="168" spans="1:7" s="131" customFormat="1" x14ac:dyDescent="0.3">
      <c r="A168" s="151">
        <v>67</v>
      </c>
      <c r="B168" s="151">
        <v>725</v>
      </c>
      <c r="C168" s="168" t="s">
        <v>431</v>
      </c>
      <c r="D168" s="168"/>
      <c r="E168" s="179" t="s">
        <v>432</v>
      </c>
      <c r="F168" s="155">
        <f>[3]ЗАКЛИСТ!D322</f>
        <v>0</v>
      </c>
      <c r="G168" s="155">
        <f>[3]ЗАКЛИСТ!C322</f>
        <v>0</v>
      </c>
    </row>
    <row r="169" spans="1:7" ht="11.25" customHeight="1" x14ac:dyDescent="0.3">
      <c r="A169" s="131"/>
      <c r="B169" s="131"/>
      <c r="C169" s="184"/>
      <c r="D169" s="184"/>
      <c r="E169" s="185"/>
    </row>
    <row r="170" spans="1:7" x14ac:dyDescent="0.3">
      <c r="A170" s="119"/>
      <c r="B170" s="119"/>
      <c r="C170" s="139" t="s">
        <v>433</v>
      </c>
      <c r="D170" s="140"/>
      <c r="E170" s="141"/>
      <c r="F170" s="156">
        <f>F172+F173+F175+F176</f>
        <v>0</v>
      </c>
      <c r="G170" s="156">
        <f>G172+G173+G175+G176</f>
        <v>0</v>
      </c>
    </row>
    <row r="171" spans="1:7" x14ac:dyDescent="0.3">
      <c r="A171" s="132"/>
      <c r="B171" s="132"/>
      <c r="C171" s="170" t="s">
        <v>434</v>
      </c>
      <c r="D171" s="148"/>
      <c r="E171" s="179" t="s">
        <v>435</v>
      </c>
      <c r="F171" s="157"/>
      <c r="G171" s="157"/>
    </row>
    <row r="172" spans="1:7" ht="18" customHeight="1" x14ac:dyDescent="0.3">
      <c r="A172" s="151">
        <v>68</v>
      </c>
      <c r="B172" s="151">
        <v>731</v>
      </c>
      <c r="C172" s="168" t="s">
        <v>436</v>
      </c>
      <c r="D172" s="168"/>
      <c r="E172" s="179" t="s">
        <v>437</v>
      </c>
      <c r="F172" s="155">
        <f>[3]ЗАКЛИСТ!D323</f>
        <v>0</v>
      </c>
      <c r="G172" s="155">
        <f>[3]ЗАКЛИСТ!C323</f>
        <v>0</v>
      </c>
    </row>
    <row r="173" spans="1:7" ht="18" customHeight="1" x14ac:dyDescent="0.3">
      <c r="A173" s="119">
        <v>69</v>
      </c>
      <c r="B173" s="119">
        <v>732</v>
      </c>
      <c r="C173" s="186" t="s">
        <v>438</v>
      </c>
      <c r="D173" s="186"/>
      <c r="E173" s="179" t="s">
        <v>439</v>
      </c>
      <c r="F173" s="155">
        <f>[3]ЗАКЛИСТ!D324</f>
        <v>0</v>
      </c>
      <c r="G173" s="155">
        <f>[3]ЗАКЛИСТ!C324</f>
        <v>0</v>
      </c>
    </row>
    <row r="174" spans="1:7" ht="15" customHeight="1" x14ac:dyDescent="0.3">
      <c r="A174" s="119">
        <v>70</v>
      </c>
      <c r="B174" s="187">
        <v>733</v>
      </c>
      <c r="C174" s="121" t="s">
        <v>440</v>
      </c>
      <c r="D174" s="122"/>
      <c r="E174" s="141"/>
      <c r="F174" s="180"/>
      <c r="G174" s="180"/>
    </row>
    <row r="175" spans="1:7" ht="15" customHeight="1" x14ac:dyDescent="0.3">
      <c r="A175" s="132"/>
      <c r="B175" s="188"/>
      <c r="C175" s="147" t="s">
        <v>441</v>
      </c>
      <c r="D175" s="148"/>
      <c r="E175" s="179" t="s">
        <v>442</v>
      </c>
      <c r="F175" s="150">
        <f>[3]ЗАКЛИСТ!D325</f>
        <v>0</v>
      </c>
      <c r="G175" s="150">
        <f>[3]ЗАКЛИСТ!C325</f>
        <v>0</v>
      </c>
    </row>
    <row r="176" spans="1:7" ht="18" customHeight="1" x14ac:dyDescent="0.3">
      <c r="A176" s="132">
        <v>71</v>
      </c>
      <c r="B176" s="132">
        <v>734</v>
      </c>
      <c r="C176" s="189" t="s">
        <v>443</v>
      </c>
      <c r="D176" s="189"/>
      <c r="E176" s="179" t="s">
        <v>116</v>
      </c>
      <c r="F176" s="150">
        <f>[3]ЗАКЛИСТ!D326</f>
        <v>0</v>
      </c>
      <c r="G176" s="150">
        <f>[3]ЗАКЛИСТ!C326</f>
        <v>0</v>
      </c>
    </row>
    <row r="177" spans="1:7" x14ac:dyDescent="0.3">
      <c r="A177" s="119"/>
      <c r="B177" s="119"/>
      <c r="C177" s="139" t="s">
        <v>444</v>
      </c>
      <c r="D177" s="140"/>
      <c r="E177" s="141"/>
      <c r="F177" s="156">
        <f>F183+F184+F185+F186</f>
        <v>349170</v>
      </c>
      <c r="G177" s="156">
        <f>G183+G184+G185+G186</f>
        <v>0</v>
      </c>
    </row>
    <row r="178" spans="1:7" x14ac:dyDescent="0.3">
      <c r="A178" s="132"/>
      <c r="B178" s="132"/>
      <c r="C178" s="170" t="s">
        <v>445</v>
      </c>
      <c r="D178" s="148"/>
      <c r="E178" s="179" t="s">
        <v>446</v>
      </c>
      <c r="F178" s="157"/>
      <c r="G178" s="157"/>
    </row>
    <row r="179" spans="1:7" ht="18" customHeight="1" x14ac:dyDescent="0.3">
      <c r="A179" s="119" t="s">
        <v>10</v>
      </c>
      <c r="B179" s="120" t="s">
        <v>212</v>
      </c>
      <c r="C179" s="121"/>
      <c r="D179" s="122"/>
      <c r="E179" s="123" t="s">
        <v>213</v>
      </c>
      <c r="F179" s="124" t="s">
        <v>214</v>
      </c>
      <c r="G179" s="125"/>
    </row>
    <row r="180" spans="1:7" ht="18" customHeight="1" x14ac:dyDescent="0.3">
      <c r="A180" s="126" t="s">
        <v>215</v>
      </c>
      <c r="B180" s="127" t="s">
        <v>216</v>
      </c>
      <c r="C180" s="128" t="s">
        <v>7</v>
      </c>
      <c r="D180" s="129"/>
      <c r="E180" s="130"/>
      <c r="F180" s="119" t="s">
        <v>217</v>
      </c>
      <c r="G180" s="119" t="s">
        <v>218</v>
      </c>
    </row>
    <row r="181" spans="1:7" ht="18" customHeight="1" x14ac:dyDescent="0.3">
      <c r="A181" s="132"/>
      <c r="B181" s="133"/>
      <c r="C181" s="160"/>
      <c r="D181" s="161"/>
      <c r="E181" s="132"/>
      <c r="F181" s="132"/>
      <c r="G181" s="132"/>
    </row>
    <row r="182" spans="1:7" ht="18" customHeight="1" x14ac:dyDescent="0.3">
      <c r="A182" s="136">
        <v>1</v>
      </c>
      <c r="B182" s="136">
        <v>2</v>
      </c>
      <c r="C182" s="137">
        <v>3</v>
      </c>
      <c r="D182" s="138"/>
      <c r="E182" s="136">
        <v>4</v>
      </c>
      <c r="F182" s="136">
        <v>5</v>
      </c>
      <c r="G182" s="136">
        <v>6</v>
      </c>
    </row>
    <row r="183" spans="1:7" x14ac:dyDescent="0.3">
      <c r="A183" s="151">
        <v>72</v>
      </c>
      <c r="B183" s="151">
        <v>741</v>
      </c>
      <c r="C183" s="168" t="s">
        <v>447</v>
      </c>
      <c r="D183" s="168"/>
      <c r="E183" s="179" t="s">
        <v>118</v>
      </c>
      <c r="F183" s="155">
        <f>[3]ЗАКЛИСТ!D327+[3]ЗАКЛИСТ!D328+[3]ЗАКЛИСТ!D329</f>
        <v>349170</v>
      </c>
      <c r="G183" s="155">
        <f>[3]ЗАКЛИСТ!C327+[3]ЗАКЛИСТ!C328+[3]ЗАКЛИСТ!C329</f>
        <v>0</v>
      </c>
    </row>
    <row r="184" spans="1:7" x14ac:dyDescent="0.3">
      <c r="A184" s="151">
        <v>73</v>
      </c>
      <c r="B184" s="151">
        <v>742</v>
      </c>
      <c r="C184" s="168" t="s">
        <v>448</v>
      </c>
      <c r="D184" s="168"/>
      <c r="E184" s="179" t="s">
        <v>449</v>
      </c>
      <c r="F184" s="155">
        <f>[3]ЗАКЛИСТ!D330</f>
        <v>0</v>
      </c>
      <c r="G184" s="155">
        <f>[3]ЗАКЛИСТ!C330</f>
        <v>0</v>
      </c>
    </row>
    <row r="185" spans="1:7" ht="18" customHeight="1" x14ac:dyDescent="0.3">
      <c r="A185" s="151">
        <v>74</v>
      </c>
      <c r="B185" s="151">
        <v>743</v>
      </c>
      <c r="C185" s="168" t="s">
        <v>450</v>
      </c>
      <c r="D185" s="168"/>
      <c r="E185" s="179" t="s">
        <v>451</v>
      </c>
      <c r="F185" s="155">
        <f>[3]ЗАКЛИСТ!D331</f>
        <v>0</v>
      </c>
      <c r="G185" s="155">
        <f>[3]ЗАКЛИСТ!C331</f>
        <v>0</v>
      </c>
    </row>
    <row r="186" spans="1:7" ht="18" customHeight="1" x14ac:dyDescent="0.3">
      <c r="A186" s="151">
        <v>75</v>
      </c>
      <c r="B186" s="151">
        <v>744</v>
      </c>
      <c r="C186" s="168" t="s">
        <v>452</v>
      </c>
      <c r="D186" s="168"/>
      <c r="E186" s="179" t="s">
        <v>120</v>
      </c>
      <c r="F186" s="155">
        <f>[3]ЗАКЛИСТ!D332</f>
        <v>0</v>
      </c>
      <c r="G186" s="155">
        <f>[3]ЗАКЛИСТ!C332</f>
        <v>0</v>
      </c>
    </row>
    <row r="187" spans="1:7" ht="18" customHeight="1" x14ac:dyDescent="0.3">
      <c r="A187" s="119"/>
      <c r="B187" s="119"/>
      <c r="C187" s="139" t="s">
        <v>453</v>
      </c>
      <c r="D187" s="140"/>
      <c r="E187" s="141"/>
      <c r="F187" s="156">
        <f>F189+F190+F191</f>
        <v>0</v>
      </c>
      <c r="G187" s="156">
        <f>G189+G190+G191</f>
        <v>0</v>
      </c>
    </row>
    <row r="188" spans="1:7" x14ac:dyDescent="0.3">
      <c r="A188" s="132"/>
      <c r="B188" s="132"/>
      <c r="C188" s="170" t="s">
        <v>454</v>
      </c>
      <c r="D188" s="148"/>
      <c r="E188" s="179" t="s">
        <v>455</v>
      </c>
      <c r="F188" s="157"/>
      <c r="G188" s="157"/>
    </row>
    <row r="189" spans="1:7" x14ac:dyDescent="0.3">
      <c r="A189" s="151">
        <v>76</v>
      </c>
      <c r="B189" s="151">
        <v>751</v>
      </c>
      <c r="C189" s="168" t="s">
        <v>456</v>
      </c>
      <c r="D189" s="168"/>
      <c r="E189" s="179" t="s">
        <v>457</v>
      </c>
      <c r="F189" s="155">
        <f>[3]ЗАКЛИСТ!D333</f>
        <v>0</v>
      </c>
      <c r="G189" s="155">
        <f>[3]ЗАКЛИСТ!C333</f>
        <v>0</v>
      </c>
    </row>
    <row r="190" spans="1:7" ht="18" customHeight="1" x14ac:dyDescent="0.3">
      <c r="A190" s="151">
        <v>77</v>
      </c>
      <c r="B190" s="151">
        <v>753</v>
      </c>
      <c r="C190" s="168" t="s">
        <v>458</v>
      </c>
      <c r="D190" s="168"/>
      <c r="E190" s="179" t="s">
        <v>459</v>
      </c>
      <c r="F190" s="155">
        <f>[3]ЗАКЛИСТ!D334</f>
        <v>0</v>
      </c>
      <c r="G190" s="155">
        <f>[3]ЗАКЛИСТ!C334</f>
        <v>0</v>
      </c>
    </row>
    <row r="191" spans="1:7" ht="18" customHeight="1" x14ac:dyDescent="0.3">
      <c r="A191" s="151">
        <v>78</v>
      </c>
      <c r="B191" s="151">
        <v>754</v>
      </c>
      <c r="C191" s="168" t="s">
        <v>460</v>
      </c>
      <c r="D191" s="168"/>
      <c r="E191" s="179" t="s">
        <v>461</v>
      </c>
      <c r="F191" s="155">
        <f>[3]ЗАКЛИСТ!D335</f>
        <v>0</v>
      </c>
      <c r="G191" s="155">
        <f>[3]ЗАКЛИСТ!C335</f>
        <v>0</v>
      </c>
    </row>
    <row r="192" spans="1:7" ht="18" customHeight="1" x14ac:dyDescent="0.3">
      <c r="A192" s="119"/>
      <c r="B192" s="119"/>
      <c r="C192" s="139" t="s">
        <v>462</v>
      </c>
      <c r="D192" s="140"/>
      <c r="E192" s="141"/>
      <c r="F192" s="156">
        <f>F194+F195+F196</f>
        <v>0</v>
      </c>
      <c r="G192" s="156">
        <f>G194+G195+G196</f>
        <v>0</v>
      </c>
    </row>
    <row r="193" spans="1:8" x14ac:dyDescent="0.3">
      <c r="A193" s="132"/>
      <c r="B193" s="132"/>
      <c r="C193" s="170" t="s">
        <v>463</v>
      </c>
      <c r="D193" s="148"/>
      <c r="E193" s="179" t="s">
        <v>55</v>
      </c>
      <c r="F193" s="157"/>
      <c r="G193" s="157"/>
    </row>
    <row r="194" spans="1:8" x14ac:dyDescent="0.3">
      <c r="A194" s="151">
        <v>79</v>
      </c>
      <c r="B194" s="151">
        <v>761</v>
      </c>
      <c r="C194" s="168" t="s">
        <v>464</v>
      </c>
      <c r="D194" s="168"/>
      <c r="E194" s="179" t="s">
        <v>57</v>
      </c>
      <c r="F194" s="155">
        <f>[3]ЗАКЛИСТ!D336</f>
        <v>0</v>
      </c>
      <c r="G194" s="155">
        <f>[3]ЗАКЛИСТ!C336</f>
        <v>0</v>
      </c>
    </row>
    <row r="195" spans="1:8" x14ac:dyDescent="0.3">
      <c r="A195" s="151">
        <v>80</v>
      </c>
      <c r="B195" s="151">
        <v>762</v>
      </c>
      <c r="C195" s="168" t="s">
        <v>465</v>
      </c>
      <c r="D195" s="168"/>
      <c r="E195" s="179" t="s">
        <v>59</v>
      </c>
      <c r="F195" s="155">
        <f>[3]ЗАКЛИСТ!D337</f>
        <v>0</v>
      </c>
      <c r="G195" s="155">
        <f>[3]ЗАКЛИСТ!C337</f>
        <v>0</v>
      </c>
    </row>
    <row r="196" spans="1:8" x14ac:dyDescent="0.3">
      <c r="A196" s="151">
        <v>81</v>
      </c>
      <c r="B196" s="151">
        <v>769</v>
      </c>
      <c r="C196" s="168" t="s">
        <v>466</v>
      </c>
      <c r="D196" s="168"/>
      <c r="E196" s="179" t="s">
        <v>61</v>
      </c>
      <c r="F196" s="155">
        <f>[3]ЗАКЛИСТ!D338</f>
        <v>0</v>
      </c>
      <c r="G196" s="155">
        <f>[3]ЗАКЛИСТ!C338</f>
        <v>0</v>
      </c>
    </row>
    <row r="197" spans="1:8" x14ac:dyDescent="0.3">
      <c r="A197" s="119">
        <v>82</v>
      </c>
      <c r="B197" s="119">
        <v>771</v>
      </c>
      <c r="C197" s="139" t="s">
        <v>467</v>
      </c>
      <c r="D197" s="140"/>
      <c r="E197" s="141"/>
      <c r="F197" s="156">
        <f>[3]ЗАКЛИСТ!D339</f>
        <v>0</v>
      </c>
      <c r="G197" s="156">
        <f>[3]ЗАКЛИСТ!C339</f>
        <v>0</v>
      </c>
    </row>
    <row r="198" spans="1:8" ht="15" customHeight="1" x14ac:dyDescent="0.3">
      <c r="A198" s="126"/>
      <c r="B198" s="126"/>
      <c r="C198" s="143" t="s">
        <v>468</v>
      </c>
      <c r="D198" s="144"/>
      <c r="E198" s="145"/>
      <c r="F198" s="169"/>
      <c r="G198" s="169"/>
    </row>
    <row r="199" spans="1:8" ht="15" customHeight="1" x14ac:dyDescent="0.3">
      <c r="A199" s="132"/>
      <c r="B199" s="132"/>
      <c r="C199" s="147" t="s">
        <v>469</v>
      </c>
      <c r="D199" s="148"/>
      <c r="E199" s="179" t="s">
        <v>63</v>
      </c>
      <c r="F199" s="157"/>
      <c r="G199" s="157"/>
    </row>
    <row r="200" spans="1:8" ht="15" customHeight="1" x14ac:dyDescent="0.3">
      <c r="A200" s="119">
        <v>83</v>
      </c>
      <c r="B200" s="119">
        <v>781</v>
      </c>
      <c r="C200" s="139" t="s">
        <v>470</v>
      </c>
      <c r="D200" s="140"/>
      <c r="E200" s="141"/>
      <c r="F200" s="180"/>
      <c r="G200" s="180"/>
    </row>
    <row r="201" spans="1:8" ht="15" customHeight="1" x14ac:dyDescent="0.3">
      <c r="A201" s="132"/>
      <c r="B201" s="132"/>
      <c r="C201" s="147" t="s">
        <v>471</v>
      </c>
      <c r="D201" s="148"/>
      <c r="E201" s="179" t="s">
        <v>65</v>
      </c>
      <c r="F201" s="150">
        <f>[3]ЗАКЛИСТ!D340</f>
        <v>0</v>
      </c>
      <c r="G201" s="150">
        <f>[3]ЗАКЛИСТ!C340</f>
        <v>0</v>
      </c>
      <c r="H201" s="190"/>
    </row>
    <row r="202" spans="1:8" ht="15" customHeight="1" x14ac:dyDescent="0.3">
      <c r="A202" s="119"/>
      <c r="B202" s="119"/>
      <c r="C202" s="139" t="s">
        <v>472</v>
      </c>
      <c r="D202" s="140"/>
      <c r="E202" s="141"/>
      <c r="F202" s="156">
        <f>F148+F162+F170+F177+F187+F192+F197+F201</f>
        <v>1656992</v>
      </c>
      <c r="G202" s="156">
        <f>G148+G162+G170+G177+G187+G192+G197+G201</f>
        <v>505677</v>
      </c>
    </row>
    <row r="203" spans="1:8" ht="15" customHeight="1" x14ac:dyDescent="0.3">
      <c r="A203" s="132"/>
      <c r="B203" s="132"/>
      <c r="C203" s="170" t="s">
        <v>473</v>
      </c>
      <c r="D203" s="148"/>
      <c r="E203" s="179" t="s">
        <v>67</v>
      </c>
      <c r="F203" s="157"/>
      <c r="G203" s="157"/>
    </row>
    <row r="204" spans="1:8" x14ac:dyDescent="0.3">
      <c r="A204" s="119">
        <v>84</v>
      </c>
      <c r="B204" s="119">
        <v>890</v>
      </c>
      <c r="C204" s="139" t="s">
        <v>474</v>
      </c>
      <c r="D204" s="140"/>
      <c r="E204" s="141"/>
      <c r="F204" s="156">
        <f>IF(F122+F130-F202&gt;=0,F122+F130-F202,0)</f>
        <v>0</v>
      </c>
      <c r="G204" s="156">
        <f>IF(G122+G130-G202&gt;=0,G122+G130-G202,0)</f>
        <v>0</v>
      </c>
    </row>
    <row r="205" spans="1:8" ht="12" customHeight="1" x14ac:dyDescent="0.3">
      <c r="A205" s="132"/>
      <c r="B205" s="132"/>
      <c r="C205" s="170" t="s">
        <v>475</v>
      </c>
      <c r="D205" s="148"/>
      <c r="E205" s="179" t="s">
        <v>476</v>
      </c>
      <c r="F205" s="157"/>
      <c r="G205" s="157"/>
    </row>
    <row r="206" spans="1:8" ht="12" customHeight="1" x14ac:dyDescent="0.3">
      <c r="A206" s="119"/>
      <c r="B206" s="119"/>
      <c r="C206" s="139" t="s">
        <v>477</v>
      </c>
      <c r="D206" s="140"/>
      <c r="E206" s="141"/>
      <c r="F206" s="156">
        <f>F202+F204</f>
        <v>1656992</v>
      </c>
      <c r="G206" s="156">
        <f>G202+G204</f>
        <v>505677</v>
      </c>
    </row>
    <row r="207" spans="1:8" ht="12" customHeight="1" x14ac:dyDescent="0.3">
      <c r="A207" s="132"/>
      <c r="B207" s="132"/>
      <c r="C207" s="191" t="s">
        <v>478</v>
      </c>
      <c r="D207" s="192"/>
      <c r="E207" s="179" t="s">
        <v>69</v>
      </c>
      <c r="F207" s="157"/>
      <c r="G207" s="157"/>
    </row>
    <row r="208" spans="1:8" x14ac:dyDescent="0.3">
      <c r="A208" s="119">
        <v>85</v>
      </c>
      <c r="B208" s="119"/>
      <c r="C208" s="139" t="s">
        <v>479</v>
      </c>
      <c r="D208" s="140"/>
      <c r="E208" s="141"/>
      <c r="F208" s="156">
        <f>[3]ЗАКЛИСТ!D387</f>
        <v>0</v>
      </c>
      <c r="G208" s="156">
        <f>[3]ЗАКЛИСТ!C387</f>
        <v>0</v>
      </c>
    </row>
    <row r="209" spans="1:7" x14ac:dyDescent="0.3">
      <c r="A209" s="126"/>
      <c r="B209" s="126"/>
      <c r="C209" s="193" t="s">
        <v>480</v>
      </c>
      <c r="D209" s="194"/>
      <c r="E209" s="145"/>
      <c r="F209" s="169"/>
      <c r="G209" s="169"/>
    </row>
    <row r="210" spans="1:7" x14ac:dyDescent="0.3">
      <c r="A210" s="126"/>
      <c r="B210" s="126"/>
      <c r="C210" s="193" t="s">
        <v>481</v>
      </c>
      <c r="D210" s="194"/>
      <c r="E210" s="145"/>
      <c r="F210" s="169"/>
      <c r="G210" s="169"/>
    </row>
    <row r="211" spans="1:7" x14ac:dyDescent="0.3">
      <c r="A211" s="132"/>
      <c r="B211" s="132"/>
      <c r="C211" s="195" t="s">
        <v>482</v>
      </c>
      <c r="D211" s="192"/>
      <c r="E211" s="179" t="s">
        <v>483</v>
      </c>
      <c r="F211" s="157"/>
      <c r="G211" s="157"/>
    </row>
    <row r="216" spans="1:7" x14ac:dyDescent="0.3">
      <c r="A216" s="196" t="str">
        <f>'[3]БС принт'!A186</f>
        <v>Во  Скопје</v>
      </c>
      <c r="D216" s="117" t="s">
        <v>201</v>
      </c>
      <c r="F216" s="197" t="s">
        <v>202</v>
      </c>
      <c r="G216" s="197"/>
    </row>
    <row r="217" spans="1:7" x14ac:dyDescent="0.3">
      <c r="A217" s="196" t="str">
        <f>'[3]БС принт'!A187</f>
        <v xml:space="preserve">На ден </v>
      </c>
      <c r="B217" s="198" t="str">
        <f>'[3]БС принт'!B187</f>
        <v>28.02.2026</v>
      </c>
      <c r="D217" s="117" t="s">
        <v>204</v>
      </c>
      <c r="F217" s="199" t="str">
        <f>[3]ПОДАТОЦИ!C10</f>
        <v>Проф.др.Мери Трајковска</v>
      </c>
      <c r="G217" s="199"/>
    </row>
    <row r="218" spans="1:7" x14ac:dyDescent="0.3">
      <c r="B218" s="200"/>
      <c r="D218" s="201" t="str">
        <f>[3]ПОДАТОЦИ!C9</f>
        <v>Дипл.ек.Лидија Тапшанова</v>
      </c>
      <c r="E218" s="202" t="s">
        <v>484</v>
      </c>
      <c r="F218" s="202"/>
    </row>
    <row r="220" spans="1:7" x14ac:dyDescent="0.3">
      <c r="D220" t="s">
        <v>485</v>
      </c>
      <c r="F220" t="s">
        <v>486</v>
      </c>
    </row>
  </sheetData>
  <mergeCells count="268">
    <mergeCell ref="C208:D208"/>
    <mergeCell ref="F208:F211"/>
    <mergeCell ref="G208:G211"/>
    <mergeCell ref="F216:G216"/>
    <mergeCell ref="F217:G217"/>
    <mergeCell ref="E218:F218"/>
    <mergeCell ref="C204:D204"/>
    <mergeCell ref="F204:F205"/>
    <mergeCell ref="G204:G205"/>
    <mergeCell ref="C205:D205"/>
    <mergeCell ref="C206:D206"/>
    <mergeCell ref="F206:F207"/>
    <mergeCell ref="G206:G207"/>
    <mergeCell ref="C200:D200"/>
    <mergeCell ref="C201:D201"/>
    <mergeCell ref="C202:D202"/>
    <mergeCell ref="F202:F203"/>
    <mergeCell ref="G202:G203"/>
    <mergeCell ref="C203:D203"/>
    <mergeCell ref="C196:D196"/>
    <mergeCell ref="C197:D197"/>
    <mergeCell ref="F197:F199"/>
    <mergeCell ref="G197:G199"/>
    <mergeCell ref="C198:D198"/>
    <mergeCell ref="C199:D199"/>
    <mergeCell ref="C192:D192"/>
    <mergeCell ref="F192:F193"/>
    <mergeCell ref="G192:G193"/>
    <mergeCell ref="C193:D193"/>
    <mergeCell ref="C194:D194"/>
    <mergeCell ref="C195:D195"/>
    <mergeCell ref="F187:F188"/>
    <mergeCell ref="G187:G188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87:D187"/>
    <mergeCell ref="G177:G178"/>
    <mergeCell ref="C178:D178"/>
    <mergeCell ref="C179:D179"/>
    <mergeCell ref="E179:E180"/>
    <mergeCell ref="F179:G179"/>
    <mergeCell ref="B180:B181"/>
    <mergeCell ref="C180:D180"/>
    <mergeCell ref="C181:D181"/>
    <mergeCell ref="C173:D173"/>
    <mergeCell ref="C174:D174"/>
    <mergeCell ref="C175:D175"/>
    <mergeCell ref="C176:D176"/>
    <mergeCell ref="C177:D177"/>
    <mergeCell ref="F177:F178"/>
    <mergeCell ref="C168:D168"/>
    <mergeCell ref="C170:D170"/>
    <mergeCell ref="F170:F171"/>
    <mergeCell ref="G170:G171"/>
    <mergeCell ref="C171:D171"/>
    <mergeCell ref="C172:D172"/>
    <mergeCell ref="F162:F163"/>
    <mergeCell ref="G162:G163"/>
    <mergeCell ref="C164:D164"/>
    <mergeCell ref="C165:D165"/>
    <mergeCell ref="C166:D166"/>
    <mergeCell ref="C167:D167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G144:G147"/>
    <mergeCell ref="C145:D145"/>
    <mergeCell ref="C146:D146"/>
    <mergeCell ref="C147:D147"/>
    <mergeCell ref="C148:D148"/>
    <mergeCell ref="F148:F150"/>
    <mergeCell ref="G148:G150"/>
    <mergeCell ref="C149:D149"/>
    <mergeCell ref="C150:D150"/>
    <mergeCell ref="B141:B142"/>
    <mergeCell ref="C141:D141"/>
    <mergeCell ref="C142:D142"/>
    <mergeCell ref="C143:D143"/>
    <mergeCell ref="C144:D144"/>
    <mergeCell ref="F144:F147"/>
    <mergeCell ref="C137:D137"/>
    <mergeCell ref="C138:D138"/>
    <mergeCell ref="C139:D139"/>
    <mergeCell ref="C140:D140"/>
    <mergeCell ref="E140:E141"/>
    <mergeCell ref="F140:G140"/>
    <mergeCell ref="F131:F133"/>
    <mergeCell ref="G131:G133"/>
    <mergeCell ref="C132:D132"/>
    <mergeCell ref="C133:D133"/>
    <mergeCell ref="C134:D134"/>
    <mergeCell ref="F134:F136"/>
    <mergeCell ref="G134:G136"/>
    <mergeCell ref="C135:D135"/>
    <mergeCell ref="C136:D136"/>
    <mergeCell ref="C127:D127"/>
    <mergeCell ref="F127:F130"/>
    <mergeCell ref="G127:G130"/>
    <mergeCell ref="C128:D128"/>
    <mergeCell ref="C129:D129"/>
    <mergeCell ref="C130:D130"/>
    <mergeCell ref="G122:G123"/>
    <mergeCell ref="C123:D123"/>
    <mergeCell ref="C124:D124"/>
    <mergeCell ref="F124:F126"/>
    <mergeCell ref="G124:G126"/>
    <mergeCell ref="C125:D125"/>
    <mergeCell ref="C126:D126"/>
    <mergeCell ref="C118:D118"/>
    <mergeCell ref="C119:D119"/>
    <mergeCell ref="C120:D120"/>
    <mergeCell ref="C121:D121"/>
    <mergeCell ref="C122:D122"/>
    <mergeCell ref="F122:F123"/>
    <mergeCell ref="G112:G113"/>
    <mergeCell ref="C113:D113"/>
    <mergeCell ref="C114:D114"/>
    <mergeCell ref="C115:D115"/>
    <mergeCell ref="C116:D116"/>
    <mergeCell ref="C117:D117"/>
    <mergeCell ref="C107:D107"/>
    <mergeCell ref="C108:D108"/>
    <mergeCell ref="C109:D109"/>
    <mergeCell ref="C110:D110"/>
    <mergeCell ref="C112:D112"/>
    <mergeCell ref="F112:F113"/>
    <mergeCell ref="C101:D101"/>
    <mergeCell ref="C102:D102"/>
    <mergeCell ref="C103:D103"/>
    <mergeCell ref="C104:D104"/>
    <mergeCell ref="C105:D105"/>
    <mergeCell ref="C106:D106"/>
    <mergeCell ref="C97:D97"/>
    <mergeCell ref="F97:F98"/>
    <mergeCell ref="G97:G98"/>
    <mergeCell ref="C98:D98"/>
    <mergeCell ref="C99:D99"/>
    <mergeCell ref="C100:D100"/>
    <mergeCell ref="E93:E94"/>
    <mergeCell ref="F93:G93"/>
    <mergeCell ref="B94:B95"/>
    <mergeCell ref="C94:D94"/>
    <mergeCell ref="C95:D95"/>
    <mergeCell ref="C96:D96"/>
    <mergeCell ref="C88:D88"/>
    <mergeCell ref="C89:D89"/>
    <mergeCell ref="C90:D90"/>
    <mergeCell ref="C91:D91"/>
    <mergeCell ref="C92:D92"/>
    <mergeCell ref="C93:D93"/>
    <mergeCell ref="C84:D84"/>
    <mergeCell ref="F84:F85"/>
    <mergeCell ref="G84:G85"/>
    <mergeCell ref="C85:D85"/>
    <mergeCell ref="C86:D86"/>
    <mergeCell ref="C87:D87"/>
    <mergeCell ref="C78:D78"/>
    <mergeCell ref="C79:D79"/>
    <mergeCell ref="C80:D80"/>
    <mergeCell ref="C81:D81"/>
    <mergeCell ref="C82:D82"/>
    <mergeCell ref="C83:D83"/>
    <mergeCell ref="C73:D73"/>
    <mergeCell ref="C74:D74"/>
    <mergeCell ref="C75:D75"/>
    <mergeCell ref="C76:D76"/>
    <mergeCell ref="F76:F77"/>
    <mergeCell ref="G76:G77"/>
    <mergeCell ref="C77:D77"/>
    <mergeCell ref="F68:F69"/>
    <mergeCell ref="G68:G69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68:D68"/>
    <mergeCell ref="C58:D58"/>
    <mergeCell ref="C59:D59"/>
    <mergeCell ref="C60:D60"/>
    <mergeCell ref="C61:D61"/>
    <mergeCell ref="F61:F62"/>
    <mergeCell ref="G61:G62"/>
    <mergeCell ref="C62:D62"/>
    <mergeCell ref="C54:D54"/>
    <mergeCell ref="F54:F56"/>
    <mergeCell ref="G54:G56"/>
    <mergeCell ref="C55:D55"/>
    <mergeCell ref="C56:D56"/>
    <mergeCell ref="C57:D57"/>
    <mergeCell ref="C48:D48"/>
    <mergeCell ref="C49:D49"/>
    <mergeCell ref="C50:D50"/>
    <mergeCell ref="C51:D51"/>
    <mergeCell ref="C52:D52"/>
    <mergeCell ref="C53:D53"/>
    <mergeCell ref="C45:D45"/>
    <mergeCell ref="E45:E46"/>
    <mergeCell ref="F45:G45"/>
    <mergeCell ref="B46:B47"/>
    <mergeCell ref="C46:D46"/>
    <mergeCell ref="C47:D47"/>
    <mergeCell ref="C40:D40"/>
    <mergeCell ref="C41:D41"/>
    <mergeCell ref="C42:D42"/>
    <mergeCell ref="C43:D43"/>
    <mergeCell ref="F43:F44"/>
    <mergeCell ref="G43:G44"/>
    <mergeCell ref="C44:D44"/>
    <mergeCell ref="C36:D36"/>
    <mergeCell ref="F36:F37"/>
    <mergeCell ref="G36:G37"/>
    <mergeCell ref="C37:D37"/>
    <mergeCell ref="C38:D38"/>
    <mergeCell ref="F38:F39"/>
    <mergeCell ref="G38:G39"/>
    <mergeCell ref="C39:D39"/>
    <mergeCell ref="G32:G33"/>
    <mergeCell ref="C33:D33"/>
    <mergeCell ref="C34:D34"/>
    <mergeCell ref="F34:F35"/>
    <mergeCell ref="G34:G35"/>
    <mergeCell ref="C35:D35"/>
    <mergeCell ref="C28:D28"/>
    <mergeCell ref="C29:D29"/>
    <mergeCell ref="C30:D30"/>
    <mergeCell ref="C31:D31"/>
    <mergeCell ref="C32:D32"/>
    <mergeCell ref="F32:F33"/>
    <mergeCell ref="C22:D22"/>
    <mergeCell ref="C23:D23"/>
    <mergeCell ref="C24:D24"/>
    <mergeCell ref="C25:D25"/>
    <mergeCell ref="C26:D26"/>
    <mergeCell ref="C27:D27"/>
    <mergeCell ref="A17:G17"/>
    <mergeCell ref="C19:D19"/>
    <mergeCell ref="E19:E20"/>
    <mergeCell ref="F19:G19"/>
    <mergeCell ref="B20:B21"/>
    <mergeCell ref="C20:D20"/>
    <mergeCell ref="C21:D21"/>
    <mergeCell ref="D11:G11"/>
    <mergeCell ref="D12:G12"/>
    <mergeCell ref="D13:G13"/>
    <mergeCell ref="A14:G14"/>
    <mergeCell ref="A15:G15"/>
    <mergeCell ref="A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427"/>
  <sheetViews>
    <sheetView workbookViewId="0">
      <selection sqref="A1:XFD1048576"/>
    </sheetView>
  </sheetViews>
  <sheetFormatPr defaultColWidth="9.109375" defaultRowHeight="14.4" x14ac:dyDescent="0.3"/>
  <cols>
    <col min="1" max="1" width="6.33203125" style="1" customWidth="1"/>
    <col min="2" max="2" width="10" style="1" customWidth="1"/>
    <col min="3" max="3" width="10.44140625" style="1" customWidth="1"/>
    <col min="4" max="4" width="37.33203125" style="1" customWidth="1"/>
    <col min="5" max="5" width="7.6640625" style="1" customWidth="1"/>
    <col min="6" max="6" width="17" style="1" customWidth="1"/>
    <col min="7" max="8" width="17.109375" style="1" customWidth="1"/>
    <col min="9" max="9" width="16.88671875" style="1" customWidth="1"/>
    <col min="10" max="16384" width="9.109375" style="1"/>
  </cols>
  <sheetData>
    <row r="12" spans="1:9" ht="13.2" customHeight="1" x14ac:dyDescent="0.3">
      <c r="A12" s="1" t="s">
        <v>0</v>
      </c>
      <c r="D12" s="2" t="str">
        <f>[3]ПОДАТОЦИ!C3</f>
        <v>ЈЗУ УК за гастроентерохепатологија</v>
      </c>
      <c r="E12" s="3"/>
      <c r="F12" s="3"/>
      <c r="G12" s="4" t="s">
        <v>1</v>
      </c>
      <c r="H12" s="4"/>
      <c r="I12" s="4"/>
    </row>
    <row r="13" spans="1:9" ht="13.2" customHeight="1" x14ac:dyDescent="0.3">
      <c r="A13" s="1" t="s">
        <v>2</v>
      </c>
      <c r="D13" s="5" t="str">
        <f>[3]ПОДАТОЦИ!C4</f>
        <v>Мајка Тереза 17</v>
      </c>
      <c r="E13" s="6"/>
      <c r="F13" s="6"/>
      <c r="G13" s="4"/>
      <c r="H13" s="4"/>
      <c r="I13" s="4"/>
    </row>
    <row r="14" spans="1:9" x14ac:dyDescent="0.3">
      <c r="A14" s="1" t="s">
        <v>3</v>
      </c>
      <c r="D14" s="5" t="str">
        <f>[3]ПОДАТОЦИ!C7</f>
        <v>4030007645733</v>
      </c>
      <c r="E14" s="6"/>
      <c r="F14" s="6"/>
      <c r="G14" s="7" t="str">
        <f>[3]ПОДАТОЦИ!C15</f>
        <v>31.12.2025</v>
      </c>
      <c r="H14" s="8"/>
      <c r="I14" s="8"/>
    </row>
    <row r="15" spans="1:9" x14ac:dyDescent="0.3">
      <c r="A15" s="1" t="s">
        <v>4</v>
      </c>
      <c r="D15" s="9" t="str">
        <f>[3]ПОДАТОЦИ!C3</f>
        <v>ЈЗУ УК за гастроентерохепатологија</v>
      </c>
      <c r="E15" s="9"/>
      <c r="F15" s="9"/>
    </row>
    <row r="16" spans="1:9" x14ac:dyDescent="0.3">
      <c r="I16" s="10" t="s">
        <v>5</v>
      </c>
    </row>
    <row r="17" spans="1:9" ht="14.25" customHeight="1" x14ac:dyDescent="0.3">
      <c r="A17" s="11"/>
      <c r="B17" s="12" t="s">
        <v>6</v>
      </c>
      <c r="C17" s="13" t="s">
        <v>7</v>
      </c>
      <c r="D17" s="14"/>
      <c r="E17" s="15" t="s">
        <v>8</v>
      </c>
      <c r="F17" s="16" t="s">
        <v>9</v>
      </c>
      <c r="G17" s="17"/>
      <c r="H17" s="17"/>
      <c r="I17" s="18"/>
    </row>
    <row r="18" spans="1:9" ht="14.25" customHeight="1" x14ac:dyDescent="0.3">
      <c r="A18" s="19" t="s">
        <v>10</v>
      </c>
      <c r="B18" s="20"/>
      <c r="C18" s="21"/>
      <c r="D18" s="22"/>
      <c r="E18" s="23"/>
      <c r="F18" s="24"/>
      <c r="G18" s="17" t="s">
        <v>11</v>
      </c>
      <c r="H18" s="17"/>
      <c r="I18" s="18"/>
    </row>
    <row r="19" spans="1:9" ht="14.25" customHeight="1" x14ac:dyDescent="0.3">
      <c r="A19" s="19" t="s">
        <v>12</v>
      </c>
      <c r="B19" s="20"/>
      <c r="C19" s="21"/>
      <c r="D19" s="22"/>
      <c r="E19" s="23"/>
      <c r="F19" s="11" t="s">
        <v>13</v>
      </c>
      <c r="G19" s="25" t="s">
        <v>14</v>
      </c>
      <c r="H19" s="26" t="s">
        <v>15</v>
      </c>
      <c r="I19" s="11" t="s">
        <v>16</v>
      </c>
    </row>
    <row r="20" spans="1:9" ht="14.25" customHeight="1" x14ac:dyDescent="0.3">
      <c r="A20" s="27"/>
      <c r="B20" s="28"/>
      <c r="C20" s="29"/>
      <c r="D20" s="30"/>
      <c r="E20" s="31"/>
      <c r="F20" s="19" t="s">
        <v>17</v>
      </c>
      <c r="G20" s="32"/>
      <c r="H20" s="15"/>
      <c r="I20" s="27" t="s">
        <v>18</v>
      </c>
    </row>
    <row r="21" spans="1:9" s="36" customFormat="1" ht="10.199999999999999" x14ac:dyDescent="0.2">
      <c r="A21" s="33">
        <v>1</v>
      </c>
      <c r="B21" s="33">
        <v>2</v>
      </c>
      <c r="C21" s="34">
        <v>3</v>
      </c>
      <c r="D21" s="35"/>
      <c r="E21" s="33">
        <v>4</v>
      </c>
      <c r="F21" s="33">
        <v>5</v>
      </c>
      <c r="G21" s="33">
        <v>6</v>
      </c>
      <c r="H21" s="33">
        <v>7</v>
      </c>
      <c r="I21" s="33">
        <v>8</v>
      </c>
    </row>
    <row r="22" spans="1:9" x14ac:dyDescent="0.3">
      <c r="A22" s="37"/>
      <c r="B22" s="38"/>
      <c r="C22" s="39" t="s">
        <v>19</v>
      </c>
      <c r="D22" s="40"/>
      <c r="E22" s="41">
        <v>111</v>
      </c>
      <c r="F22" s="42"/>
      <c r="G22" s="42"/>
      <c r="H22" s="42"/>
      <c r="I22" s="42"/>
    </row>
    <row r="23" spans="1:9" x14ac:dyDescent="0.3">
      <c r="A23" s="43"/>
      <c r="B23" s="38"/>
      <c r="C23" s="44" t="s">
        <v>20</v>
      </c>
      <c r="D23" s="45"/>
      <c r="E23" s="46"/>
      <c r="F23" s="47"/>
      <c r="G23" s="47"/>
      <c r="H23" s="47"/>
      <c r="I23" s="47"/>
    </row>
    <row r="24" spans="1:9" x14ac:dyDescent="0.3">
      <c r="A24" s="48"/>
      <c r="B24" s="38"/>
      <c r="C24" s="44" t="s">
        <v>21</v>
      </c>
      <c r="D24" s="45"/>
      <c r="E24" s="49"/>
      <c r="F24" s="50">
        <f>F25+F26+F29+F38+F47</f>
        <v>0</v>
      </c>
      <c r="G24" s="50">
        <f>G25+G26+G29+G38+G47</f>
        <v>0</v>
      </c>
      <c r="H24" s="50">
        <f>H25+H26+H29+H38+H47</f>
        <v>0</v>
      </c>
      <c r="I24" s="50">
        <f>I25+I26+I29+I38+I47</f>
        <v>0</v>
      </c>
    </row>
    <row r="25" spans="1:9" ht="16.5" customHeight="1" x14ac:dyDescent="0.3">
      <c r="A25" s="51">
        <v>1</v>
      </c>
      <c r="B25" s="52" t="s">
        <v>22</v>
      </c>
      <c r="C25" s="53" t="s">
        <v>23</v>
      </c>
      <c r="D25" s="54"/>
      <c r="E25" s="51">
        <v>112</v>
      </c>
      <c r="F25" s="55">
        <f>SUM([3]ЗАКЛИСТ!D9:D16)</f>
        <v>0</v>
      </c>
      <c r="G25" s="55">
        <f>SUM([3]ЗАКЛИСТ!C9:C14)</f>
        <v>0</v>
      </c>
      <c r="H25" s="55">
        <f>-SUM([3]ЗАКЛИСТ!C15:C16)</f>
        <v>0</v>
      </c>
      <c r="I25" s="42">
        <f>G25-H25</f>
        <v>0</v>
      </c>
    </row>
    <row r="26" spans="1:9" x14ac:dyDescent="0.3">
      <c r="A26" s="41">
        <v>2</v>
      </c>
      <c r="B26" s="56" t="s">
        <v>24</v>
      </c>
      <c r="C26" s="39" t="s">
        <v>25</v>
      </c>
      <c r="D26" s="40"/>
      <c r="E26" s="41">
        <v>113</v>
      </c>
      <c r="F26" s="57">
        <f>SUM([3]ЗАКЛИСТ!D17:D20)</f>
        <v>0</v>
      </c>
      <c r="G26" s="57">
        <f>SUM([3]ЗАКЛИСТ!C17:C20)</f>
        <v>0</v>
      </c>
      <c r="H26" s="57">
        <v>0</v>
      </c>
      <c r="I26" s="57">
        <f>G26-H26</f>
        <v>0</v>
      </c>
    </row>
    <row r="27" spans="1:9" ht="11.25" customHeight="1" x14ac:dyDescent="0.3">
      <c r="A27" s="49"/>
      <c r="B27" s="58" t="s">
        <v>26</v>
      </c>
      <c r="C27" s="59" t="s">
        <v>27</v>
      </c>
      <c r="D27" s="60"/>
      <c r="E27" s="49"/>
      <c r="F27" s="61"/>
      <c r="G27" s="61"/>
      <c r="H27" s="61"/>
      <c r="I27" s="61"/>
    </row>
    <row r="28" spans="1:9" x14ac:dyDescent="0.3">
      <c r="A28" s="37"/>
      <c r="B28" s="56"/>
      <c r="C28" s="39" t="s">
        <v>28</v>
      </c>
      <c r="D28" s="40"/>
      <c r="E28" s="62"/>
      <c r="F28" s="42"/>
      <c r="G28" s="42"/>
      <c r="H28" s="42"/>
      <c r="I28" s="47"/>
    </row>
    <row r="29" spans="1:9" x14ac:dyDescent="0.3">
      <c r="A29" s="48"/>
      <c r="B29" s="58"/>
      <c r="C29" s="59" t="s">
        <v>29</v>
      </c>
      <c r="D29" s="60"/>
      <c r="E29" s="63">
        <v>114</v>
      </c>
      <c r="F29" s="64">
        <f>F30+F31+F32+F33+F34+F35+F36</f>
        <v>0</v>
      </c>
      <c r="G29" s="64">
        <f>G30+G31+G32+G33+G34+G35+G36</f>
        <v>0</v>
      </c>
      <c r="H29" s="64">
        <f>H30+H31+H32+H33+H34+H35+H36</f>
        <v>0</v>
      </c>
      <c r="I29" s="64">
        <f>I30+I31+I32+I33+I34+I35+I36</f>
        <v>0</v>
      </c>
    </row>
    <row r="30" spans="1:9" ht="16.5" customHeight="1" x14ac:dyDescent="0.3">
      <c r="A30" s="51">
        <v>3</v>
      </c>
      <c r="B30" s="52" t="s">
        <v>30</v>
      </c>
      <c r="C30" s="65" t="s">
        <v>31</v>
      </c>
      <c r="D30" s="65"/>
      <c r="E30" s="51">
        <v>115</v>
      </c>
      <c r="F30" s="55">
        <f>[3]ЗАКЛИСТ!D22+[3]ЗАКЛИСТ!D30</f>
        <v>0</v>
      </c>
      <c r="G30" s="55">
        <f>[3]ЗАКЛИСТ!C22</f>
        <v>0</v>
      </c>
      <c r="H30" s="55">
        <f>-[3]ЗАКЛИСТ!C30</f>
        <v>0</v>
      </c>
      <c r="I30" s="55">
        <f t="shared" ref="I30:I36" si="0">G30-H30</f>
        <v>0</v>
      </c>
    </row>
    <row r="31" spans="1:9" ht="16.5" customHeight="1" x14ac:dyDescent="0.3">
      <c r="A31" s="51">
        <v>4</v>
      </c>
      <c r="B31" s="52" t="s">
        <v>32</v>
      </c>
      <c r="C31" s="65" t="s">
        <v>33</v>
      </c>
      <c r="D31" s="65"/>
      <c r="E31" s="51">
        <v>116</v>
      </c>
      <c r="F31" s="55">
        <f>[3]ЗАКЛИСТ!D23-[3]ЗАКЛИСТ!D31</f>
        <v>0</v>
      </c>
      <c r="G31" s="55">
        <f>[3]ЗАКЛИСТ!C23</f>
        <v>0</v>
      </c>
      <c r="H31" s="55">
        <f>-[3]ЗАКЛИСТ!C31</f>
        <v>0</v>
      </c>
      <c r="I31" s="55">
        <f t="shared" si="0"/>
        <v>0</v>
      </c>
    </row>
    <row r="32" spans="1:9" ht="16.5" customHeight="1" x14ac:dyDescent="0.3">
      <c r="A32" s="51">
        <v>5</v>
      </c>
      <c r="B32" s="52" t="s">
        <v>34</v>
      </c>
      <c r="C32" s="65" t="s">
        <v>35</v>
      </c>
      <c r="D32" s="65"/>
      <c r="E32" s="51">
        <v>117</v>
      </c>
      <c r="F32" s="55">
        <f>SUM([3]ЗАКЛИСТ!D24)+[3]ЗАКЛИСТ!D32+[3]ЗАКЛИСТ!D33</f>
        <v>0</v>
      </c>
      <c r="G32" s="55">
        <f>[3]ЗАКЛИСТ!C24</f>
        <v>0</v>
      </c>
      <c r="H32" s="55">
        <f>-[3]ЗАКЛИСТ!C32</f>
        <v>0</v>
      </c>
      <c r="I32" s="55">
        <f>G32-H32</f>
        <v>0</v>
      </c>
    </row>
    <row r="33" spans="1:9" ht="16.5" customHeight="1" x14ac:dyDescent="0.3">
      <c r="A33" s="51">
        <v>6</v>
      </c>
      <c r="B33" s="52" t="s">
        <v>36</v>
      </c>
      <c r="C33" s="65" t="s">
        <v>37</v>
      </c>
      <c r="D33" s="65"/>
      <c r="E33" s="51">
        <v>118</v>
      </c>
      <c r="F33" s="55">
        <f>[3]ЗАКЛИСТ!D25+[3]ЗАКЛИСТ!D34</f>
        <v>0</v>
      </c>
      <c r="G33" s="55">
        <f>[3]ЗАКЛИСТ!C25</f>
        <v>0</v>
      </c>
      <c r="H33" s="55">
        <f>-[3]ЗАКЛИСТ!C33</f>
        <v>0</v>
      </c>
      <c r="I33" s="55">
        <f t="shared" si="0"/>
        <v>0</v>
      </c>
    </row>
    <row r="34" spans="1:9" ht="16.5" customHeight="1" x14ac:dyDescent="0.3">
      <c r="A34" s="51">
        <v>7</v>
      </c>
      <c r="B34" s="52" t="s">
        <v>38</v>
      </c>
      <c r="C34" s="65" t="s">
        <v>39</v>
      </c>
      <c r="D34" s="65"/>
      <c r="E34" s="51">
        <v>119</v>
      </c>
      <c r="F34" s="55">
        <f>[3]ЗАКЛИСТ!D26+[3]ЗАКЛИСТ!D35</f>
        <v>0</v>
      </c>
      <c r="G34" s="55">
        <f>[3]ЗАКЛИСТ!C26</f>
        <v>0</v>
      </c>
      <c r="H34" s="55">
        <f>-[3]ЗАКЛИСТ!C34</f>
        <v>0</v>
      </c>
      <c r="I34" s="55">
        <f t="shared" si="0"/>
        <v>0</v>
      </c>
    </row>
    <row r="35" spans="1:9" ht="16.5" customHeight="1" x14ac:dyDescent="0.3">
      <c r="A35" s="51">
        <v>8</v>
      </c>
      <c r="B35" s="52" t="s">
        <v>40</v>
      </c>
      <c r="C35" s="65" t="s">
        <v>41</v>
      </c>
      <c r="D35" s="65"/>
      <c r="E35" s="51">
        <v>120</v>
      </c>
      <c r="F35" s="55">
        <f>[3]ЗАКЛИСТ!D27+[3]ЗАКЛИСТ!D36</f>
        <v>0</v>
      </c>
      <c r="G35" s="55">
        <f>[3]ЗАКЛИСТ!C27</f>
        <v>0</v>
      </c>
      <c r="H35" s="55">
        <f>-[3]ЗАКЛИСТ!C35</f>
        <v>0</v>
      </c>
      <c r="I35" s="55">
        <f t="shared" si="0"/>
        <v>0</v>
      </c>
    </row>
    <row r="36" spans="1:9" ht="16.5" customHeight="1" x14ac:dyDescent="0.3">
      <c r="A36" s="51">
        <v>9</v>
      </c>
      <c r="B36" s="52" t="s">
        <v>42</v>
      </c>
      <c r="C36" s="65" t="s">
        <v>43</v>
      </c>
      <c r="D36" s="65"/>
      <c r="E36" s="51">
        <v>121</v>
      </c>
      <c r="F36" s="55">
        <f>[3]ЗАКЛИСТ!D28</f>
        <v>0</v>
      </c>
      <c r="G36" s="55">
        <f>[3]ЗАКЛИСТ!C28</f>
        <v>0</v>
      </c>
      <c r="H36" s="55">
        <v>0</v>
      </c>
      <c r="I36" s="42">
        <f t="shared" si="0"/>
        <v>0</v>
      </c>
    </row>
    <row r="37" spans="1:9" x14ac:dyDescent="0.3">
      <c r="A37" s="46">
        <v>10</v>
      </c>
      <c r="B37" s="66" t="s">
        <v>44</v>
      </c>
      <c r="C37" s="44" t="s">
        <v>45</v>
      </c>
      <c r="D37" s="45"/>
      <c r="E37" s="46">
        <v>122</v>
      </c>
      <c r="F37" s="42"/>
      <c r="G37" s="42"/>
      <c r="H37" s="67"/>
      <c r="I37" s="42"/>
    </row>
    <row r="38" spans="1:9" x14ac:dyDescent="0.3">
      <c r="A38" s="49"/>
      <c r="B38" s="68"/>
      <c r="C38" s="59" t="s">
        <v>46</v>
      </c>
      <c r="D38" s="60"/>
      <c r="E38" s="49"/>
      <c r="F38" s="64">
        <f>[3]ЗАКЛИСТ!D37</f>
        <v>0</v>
      </c>
      <c r="G38" s="64">
        <f>[3]ЗАКЛИСТ!C37</f>
        <v>0</v>
      </c>
      <c r="H38" s="69">
        <v>0</v>
      </c>
      <c r="I38" s="64">
        <f>G38-H38</f>
        <v>0</v>
      </c>
    </row>
    <row r="39" spans="1:9" x14ac:dyDescent="0.3">
      <c r="A39" s="70"/>
      <c r="B39" s="38"/>
      <c r="D39" s="71"/>
      <c r="E39" s="71"/>
    </row>
    <row r="40" spans="1:9" ht="14.25" customHeight="1" x14ac:dyDescent="0.3">
      <c r="A40" s="11"/>
      <c r="B40" s="12" t="s">
        <v>6</v>
      </c>
      <c r="C40" s="13" t="s">
        <v>7</v>
      </c>
      <c r="D40" s="14"/>
      <c r="E40" s="15" t="s">
        <v>8</v>
      </c>
      <c r="F40" s="16" t="s">
        <v>9</v>
      </c>
      <c r="G40" s="17"/>
      <c r="H40" s="17"/>
      <c r="I40" s="18"/>
    </row>
    <row r="41" spans="1:9" ht="14.25" customHeight="1" x14ac:dyDescent="0.3">
      <c r="A41" s="19" t="s">
        <v>10</v>
      </c>
      <c r="B41" s="20"/>
      <c r="C41" s="21"/>
      <c r="D41" s="22"/>
      <c r="E41" s="23"/>
      <c r="F41" s="24"/>
      <c r="G41" s="17" t="s">
        <v>11</v>
      </c>
      <c r="H41" s="17"/>
      <c r="I41" s="18"/>
    </row>
    <row r="42" spans="1:9" ht="14.25" customHeight="1" x14ac:dyDescent="0.3">
      <c r="A42" s="19" t="s">
        <v>12</v>
      </c>
      <c r="B42" s="20"/>
      <c r="C42" s="21"/>
      <c r="D42" s="22"/>
      <c r="E42" s="23"/>
      <c r="F42" s="11" t="s">
        <v>13</v>
      </c>
      <c r="G42" s="25" t="s">
        <v>14</v>
      </c>
      <c r="H42" s="26" t="s">
        <v>15</v>
      </c>
      <c r="I42" s="11" t="s">
        <v>16</v>
      </c>
    </row>
    <row r="43" spans="1:9" ht="14.25" customHeight="1" x14ac:dyDescent="0.3">
      <c r="A43" s="27"/>
      <c r="B43" s="28"/>
      <c r="C43" s="29"/>
      <c r="D43" s="30"/>
      <c r="E43" s="31"/>
      <c r="F43" s="19" t="s">
        <v>17</v>
      </c>
      <c r="G43" s="32"/>
      <c r="H43" s="15"/>
      <c r="I43" s="27" t="s">
        <v>18</v>
      </c>
    </row>
    <row r="44" spans="1:9" x14ac:dyDescent="0.3">
      <c r="A44" s="33">
        <v>1</v>
      </c>
      <c r="B44" s="33">
        <v>2</v>
      </c>
      <c r="C44" s="34">
        <v>3</v>
      </c>
      <c r="D44" s="35"/>
      <c r="E44" s="33">
        <v>4</v>
      </c>
      <c r="F44" s="33">
        <v>5</v>
      </c>
      <c r="G44" s="33">
        <v>6</v>
      </c>
      <c r="H44" s="33">
        <v>7</v>
      </c>
      <c r="I44" s="72">
        <v>8</v>
      </c>
    </row>
    <row r="45" spans="1:9" ht="17.25" customHeight="1" x14ac:dyDescent="0.3">
      <c r="A45" s="62">
        <v>11</v>
      </c>
      <c r="B45" s="56"/>
      <c r="C45" s="39" t="s">
        <v>47</v>
      </c>
      <c r="D45" s="40"/>
      <c r="E45" s="62"/>
      <c r="F45" s="73"/>
      <c r="G45" s="73"/>
      <c r="H45" s="73"/>
      <c r="I45" s="73"/>
    </row>
    <row r="46" spans="1:9" ht="17.25" customHeight="1" x14ac:dyDescent="0.3">
      <c r="A46" s="74"/>
      <c r="B46" s="75"/>
      <c r="C46" s="28" t="s">
        <v>48</v>
      </c>
      <c r="D46" s="76"/>
      <c r="E46" s="74"/>
      <c r="F46" s="47"/>
      <c r="G46" s="47"/>
      <c r="H46" s="47"/>
      <c r="I46" s="47"/>
    </row>
    <row r="47" spans="1:9" ht="17.25" customHeight="1" x14ac:dyDescent="0.3">
      <c r="A47" s="63"/>
      <c r="B47" s="58" t="s">
        <v>49</v>
      </c>
      <c r="C47" s="77" t="s">
        <v>50</v>
      </c>
      <c r="D47" s="78"/>
      <c r="E47" s="63">
        <v>123</v>
      </c>
      <c r="F47" s="64">
        <f>SUM([3]ЗАКЛИСТ!D39:D43)</f>
        <v>0</v>
      </c>
      <c r="G47" s="64">
        <f>SUM([3]ЗАКЛИСТ!C39:C43)</f>
        <v>0</v>
      </c>
      <c r="H47" s="64">
        <v>0</v>
      </c>
      <c r="I47" s="64">
        <f>G47-H47</f>
        <v>0</v>
      </c>
    </row>
    <row r="48" spans="1:9" ht="17.25" customHeight="1" x14ac:dyDescent="0.3">
      <c r="A48" s="74"/>
      <c r="B48" s="75"/>
      <c r="C48" s="79" t="s">
        <v>51</v>
      </c>
      <c r="D48" s="80"/>
      <c r="E48" s="74"/>
      <c r="F48" s="47"/>
      <c r="G48" s="47"/>
      <c r="H48" s="47"/>
      <c r="I48" s="47"/>
    </row>
    <row r="49" spans="1:9" x14ac:dyDescent="0.3">
      <c r="A49" s="63"/>
      <c r="B49" s="58"/>
      <c r="C49" s="59" t="s">
        <v>52</v>
      </c>
      <c r="D49" s="60"/>
      <c r="E49" s="63">
        <v>124</v>
      </c>
      <c r="F49" s="64">
        <f>F51+F60+F61+F67+F69+F77+F78+F80+F81+F82</f>
        <v>65764</v>
      </c>
      <c r="G49" s="64">
        <f>G51+G60+G61+G67+G69+G77+G78+G80+G81+G82</f>
        <v>86119</v>
      </c>
      <c r="H49" s="64">
        <f>H51+H60+H61+H67+H69+H77+H78+H80+H81+H82</f>
        <v>0</v>
      </c>
      <c r="I49" s="64">
        <f>I51+I60+I61+I67+I69+I77+I78+I80+I81+I82</f>
        <v>86119</v>
      </c>
    </row>
    <row r="50" spans="1:9" ht="17.25" customHeight="1" x14ac:dyDescent="0.3">
      <c r="A50" s="62"/>
      <c r="B50" s="56"/>
      <c r="C50" s="39" t="s">
        <v>53</v>
      </c>
      <c r="D50" s="40"/>
      <c r="E50" s="62"/>
      <c r="F50" s="42"/>
      <c r="G50" s="42"/>
      <c r="H50" s="42"/>
      <c r="I50" s="42"/>
    </row>
    <row r="51" spans="1:9" x14ac:dyDescent="0.3">
      <c r="A51" s="63"/>
      <c r="B51" s="58"/>
      <c r="C51" s="59" t="s">
        <v>54</v>
      </c>
      <c r="D51" s="60"/>
      <c r="E51" s="63">
        <v>125</v>
      </c>
      <c r="F51" s="64">
        <f>F52+F53+F54+F55+F56+F57+F58+F59</f>
        <v>0</v>
      </c>
      <c r="G51" s="64">
        <f>G52+G53+G54+G55+G56+G57+G58+G59</f>
        <v>0</v>
      </c>
      <c r="H51" s="64">
        <f>H52+H53+H54+H55+H56+H57+H58+H59</f>
        <v>0</v>
      </c>
      <c r="I51" s="64">
        <f>I52+I53+I54+I55+I56+I57+I58+I59</f>
        <v>0</v>
      </c>
    </row>
    <row r="52" spans="1:9" ht="17.25" customHeight="1" x14ac:dyDescent="0.3">
      <c r="A52" s="51">
        <v>12</v>
      </c>
      <c r="B52" s="52" t="s">
        <v>55</v>
      </c>
      <c r="C52" s="65" t="s">
        <v>56</v>
      </c>
      <c r="D52" s="65"/>
      <c r="E52" s="51">
        <v>126</v>
      </c>
      <c r="F52" s="55">
        <f>[3]ЗАКЛИСТ!D51</f>
        <v>0</v>
      </c>
      <c r="G52" s="55">
        <f>[3]ЗАКЛИСТ!C51</f>
        <v>0</v>
      </c>
      <c r="H52" s="55"/>
      <c r="I52" s="55">
        <f>G52-H52</f>
        <v>0</v>
      </c>
    </row>
    <row r="53" spans="1:9" ht="17.25" customHeight="1" x14ac:dyDescent="0.3">
      <c r="A53" s="51">
        <v>13</v>
      </c>
      <c r="B53" s="52" t="s">
        <v>57</v>
      </c>
      <c r="C53" s="81" t="s">
        <v>58</v>
      </c>
      <c r="D53" s="51"/>
      <c r="E53" s="51">
        <v>127</v>
      </c>
      <c r="F53" s="55">
        <f>[3]ЗАКЛИСТ!D52</f>
        <v>0</v>
      </c>
      <c r="G53" s="55">
        <f>[3]ЗАКЛИСТ!C52</f>
        <v>0</v>
      </c>
      <c r="H53" s="55"/>
      <c r="I53" s="55">
        <f t="shared" ref="I53:I60" si="1">G53-H53</f>
        <v>0</v>
      </c>
    </row>
    <row r="54" spans="1:9" ht="17.25" customHeight="1" x14ac:dyDescent="0.3">
      <c r="A54" s="51">
        <v>14</v>
      </c>
      <c r="B54" s="52" t="s">
        <v>59</v>
      </c>
      <c r="C54" s="81" t="s">
        <v>60</v>
      </c>
      <c r="D54" s="51"/>
      <c r="E54" s="51">
        <v>128</v>
      </c>
      <c r="F54" s="55">
        <f>[3]ЗАКЛИСТ!D53</f>
        <v>0</v>
      </c>
      <c r="G54" s="55">
        <f>[3]ЗАКЛИСТ!C53</f>
        <v>0</v>
      </c>
      <c r="H54" s="55"/>
      <c r="I54" s="55">
        <f t="shared" si="1"/>
        <v>0</v>
      </c>
    </row>
    <row r="55" spans="1:9" ht="17.25" customHeight="1" x14ac:dyDescent="0.3">
      <c r="A55" s="51">
        <v>15</v>
      </c>
      <c r="B55" s="52" t="s">
        <v>61</v>
      </c>
      <c r="C55" s="81" t="s">
        <v>62</v>
      </c>
      <c r="D55" s="51"/>
      <c r="E55" s="51">
        <v>129</v>
      </c>
      <c r="F55" s="55">
        <f>[3]ЗАКЛИСТ!D54</f>
        <v>0</v>
      </c>
      <c r="G55" s="55">
        <f>[3]ЗАКЛИСТ!C54</f>
        <v>0</v>
      </c>
      <c r="H55" s="55"/>
      <c r="I55" s="55">
        <f t="shared" si="1"/>
        <v>0</v>
      </c>
    </row>
    <row r="56" spans="1:9" ht="17.25" customHeight="1" x14ac:dyDescent="0.3">
      <c r="A56" s="51">
        <v>16</v>
      </c>
      <c r="B56" s="52" t="s">
        <v>63</v>
      </c>
      <c r="C56" s="81" t="s">
        <v>64</v>
      </c>
      <c r="D56" s="51"/>
      <c r="E56" s="51">
        <v>130</v>
      </c>
      <c r="F56" s="55">
        <f>[3]ЗАКЛИСТ!D55</f>
        <v>0</v>
      </c>
      <c r="G56" s="55">
        <f>[3]ЗАКЛИСТ!C55</f>
        <v>0</v>
      </c>
      <c r="H56" s="55"/>
      <c r="I56" s="55">
        <f t="shared" si="1"/>
        <v>0</v>
      </c>
    </row>
    <row r="57" spans="1:9" ht="17.25" customHeight="1" x14ac:dyDescent="0.3">
      <c r="A57" s="51">
        <v>17</v>
      </c>
      <c r="B57" s="52" t="s">
        <v>65</v>
      </c>
      <c r="C57" s="81" t="s">
        <v>66</v>
      </c>
      <c r="D57" s="51"/>
      <c r="E57" s="51">
        <v>131</v>
      </c>
      <c r="F57" s="55">
        <f>[3]ЗАКЛИСТ!D56</f>
        <v>0</v>
      </c>
      <c r="G57" s="55">
        <f>[3]ЗАКЛИСТ!C56</f>
        <v>0</v>
      </c>
      <c r="H57" s="55"/>
      <c r="I57" s="55">
        <f t="shared" si="1"/>
        <v>0</v>
      </c>
    </row>
    <row r="58" spans="1:9" ht="17.25" customHeight="1" x14ac:dyDescent="0.3">
      <c r="A58" s="51">
        <v>18</v>
      </c>
      <c r="B58" s="52" t="s">
        <v>67</v>
      </c>
      <c r="C58" s="81" t="s">
        <v>68</v>
      </c>
      <c r="D58" s="51"/>
      <c r="E58" s="51">
        <v>132</v>
      </c>
      <c r="F58" s="55">
        <f>[3]ЗАКЛИСТ!D57</f>
        <v>0</v>
      </c>
      <c r="G58" s="55">
        <f>[3]ЗАКЛИСТ!C57</f>
        <v>0</v>
      </c>
      <c r="H58" s="55"/>
      <c r="I58" s="55">
        <f t="shared" si="1"/>
        <v>0</v>
      </c>
    </row>
    <row r="59" spans="1:9" ht="17.25" customHeight="1" x14ac:dyDescent="0.3">
      <c r="A59" s="51">
        <v>19</v>
      </c>
      <c r="B59" s="52" t="s">
        <v>69</v>
      </c>
      <c r="C59" s="81" t="s">
        <v>70</v>
      </c>
      <c r="D59" s="51"/>
      <c r="E59" s="51">
        <v>133</v>
      </c>
      <c r="F59" s="55">
        <f>[3]ЗАКЛИСТ!D58</f>
        <v>0</v>
      </c>
      <c r="G59" s="55">
        <f>[3]ЗАКЛИСТ!C58</f>
        <v>0</v>
      </c>
      <c r="H59" s="55"/>
      <c r="I59" s="55">
        <f t="shared" si="1"/>
        <v>0</v>
      </c>
    </row>
    <row r="60" spans="1:9" ht="17.25" customHeight="1" x14ac:dyDescent="0.3">
      <c r="A60" s="51">
        <v>20</v>
      </c>
      <c r="B60" s="52" t="s">
        <v>71</v>
      </c>
      <c r="C60" s="81" t="s">
        <v>72</v>
      </c>
      <c r="D60" s="51"/>
      <c r="E60" s="51">
        <v>134</v>
      </c>
      <c r="F60" s="55">
        <f>SUM([3]ЗАКЛИСТ!D59:D64)</f>
        <v>0</v>
      </c>
      <c r="G60" s="55">
        <f>SUM([3]ЗАКЛИСТ!C59:C64)</f>
        <v>0</v>
      </c>
      <c r="H60" s="55"/>
      <c r="I60" s="55">
        <f t="shared" si="1"/>
        <v>0</v>
      </c>
    </row>
    <row r="61" spans="1:9" ht="17.25" customHeight="1" x14ac:dyDescent="0.3">
      <c r="A61" s="51"/>
      <c r="B61" s="52"/>
      <c r="C61" s="81" t="s">
        <v>73</v>
      </c>
      <c r="D61" s="51"/>
      <c r="E61" s="51">
        <v>135</v>
      </c>
      <c r="F61" s="55">
        <f>F62+F63+F64+F65</f>
        <v>35597</v>
      </c>
      <c r="G61" s="55">
        <f>G62+G63+G64+G65</f>
        <v>35597</v>
      </c>
      <c r="H61" s="55">
        <f>H62+H63+H64+H65</f>
        <v>0</v>
      </c>
      <c r="I61" s="55">
        <f>I62+I63+I64+I65</f>
        <v>35597</v>
      </c>
    </row>
    <row r="62" spans="1:9" ht="17.25" customHeight="1" x14ac:dyDescent="0.3">
      <c r="A62" s="51">
        <v>21</v>
      </c>
      <c r="B62" s="52" t="s">
        <v>74</v>
      </c>
      <c r="C62" s="81" t="s">
        <v>75</v>
      </c>
      <c r="D62" s="51"/>
      <c r="E62" s="51">
        <v>136</v>
      </c>
      <c r="F62" s="55">
        <f>[3]ЗАКЛИСТ!D65</f>
        <v>0</v>
      </c>
      <c r="G62" s="55">
        <f>[3]ЗАКЛИСТ!C65</f>
        <v>0</v>
      </c>
      <c r="H62" s="55"/>
      <c r="I62" s="55">
        <f>G62-H62</f>
        <v>0</v>
      </c>
    </row>
    <row r="63" spans="1:9" ht="17.25" customHeight="1" x14ac:dyDescent="0.3">
      <c r="A63" s="51">
        <v>22</v>
      </c>
      <c r="B63" s="52" t="s">
        <v>76</v>
      </c>
      <c r="C63" s="81" t="s">
        <v>77</v>
      </c>
      <c r="D63" s="51"/>
      <c r="E63" s="51">
        <v>136</v>
      </c>
      <c r="F63" s="55">
        <f>[3]ЗАКЛИСТ!D66</f>
        <v>0</v>
      </c>
      <c r="G63" s="55">
        <f>[3]ЗАКЛИСТ!C66</f>
        <v>0</v>
      </c>
      <c r="H63" s="55"/>
      <c r="I63" s="55">
        <f>G63-H63</f>
        <v>0</v>
      </c>
    </row>
    <row r="64" spans="1:9" ht="17.25" customHeight="1" x14ac:dyDescent="0.3">
      <c r="A64" s="51">
        <v>23</v>
      </c>
      <c r="B64" s="52" t="s">
        <v>78</v>
      </c>
      <c r="C64" s="81" t="s">
        <v>79</v>
      </c>
      <c r="D64" s="51"/>
      <c r="E64" s="51">
        <v>138</v>
      </c>
      <c r="F64" s="55">
        <f>[3]ЗАКЛИСТ!D67+[3]ЗАКЛИСТ!D69</f>
        <v>35597</v>
      </c>
      <c r="G64" s="55">
        <f>[3]ЗАКЛИСТ!C67</f>
        <v>35597</v>
      </c>
      <c r="H64" s="55">
        <f>-[3]ЗАКЛИСТ!C69</f>
        <v>0</v>
      </c>
      <c r="I64" s="55">
        <f>G64-H64</f>
        <v>35597</v>
      </c>
    </row>
    <row r="65" spans="1:9" ht="17.25" customHeight="1" x14ac:dyDescent="0.3">
      <c r="A65" s="51">
        <v>24</v>
      </c>
      <c r="B65" s="52" t="s">
        <v>80</v>
      </c>
      <c r="C65" s="81" t="s">
        <v>81</v>
      </c>
      <c r="D65" s="51"/>
      <c r="E65" s="51">
        <v>139</v>
      </c>
      <c r="F65" s="55">
        <f>[3]ЗАКЛИСТ!D68+[3]ЗАКЛИСТ!D70</f>
        <v>0</v>
      </c>
      <c r="G65" s="55">
        <f>[3]ЗАКЛИСТ!C68</f>
        <v>0</v>
      </c>
      <c r="H65" s="55">
        <f>-[3]ЗАКЛИСТ!C70</f>
        <v>0</v>
      </c>
      <c r="I65" s="42">
        <f>G65-H65</f>
        <v>0</v>
      </c>
    </row>
    <row r="66" spans="1:9" ht="17.25" customHeight="1" x14ac:dyDescent="0.3">
      <c r="A66" s="62">
        <v>25</v>
      </c>
      <c r="B66" s="56" t="s">
        <v>82</v>
      </c>
      <c r="C66" s="39" t="s">
        <v>83</v>
      </c>
      <c r="D66" s="40"/>
      <c r="E66" s="62"/>
      <c r="F66" s="42"/>
      <c r="G66" s="42"/>
      <c r="H66" s="67"/>
      <c r="I66" s="42"/>
    </row>
    <row r="67" spans="1:9" ht="14.25" customHeight="1" x14ac:dyDescent="0.3">
      <c r="A67" s="63"/>
      <c r="B67" s="58"/>
      <c r="C67" s="77" t="s">
        <v>84</v>
      </c>
      <c r="D67" s="78"/>
      <c r="E67" s="63">
        <v>140</v>
      </c>
      <c r="F67" s="64">
        <f>SUM([3]ЗАКЛИСТ!D71:D73)</f>
        <v>0</v>
      </c>
      <c r="G67" s="64">
        <f>SUM([3]ЗАКЛИСТ!C71:C73)</f>
        <v>0</v>
      </c>
      <c r="H67" s="69"/>
      <c r="I67" s="64">
        <f>G67-H67</f>
        <v>0</v>
      </c>
    </row>
    <row r="68" spans="1:9" ht="17.25" customHeight="1" x14ac:dyDescent="0.3">
      <c r="A68" s="62">
        <v>26</v>
      </c>
      <c r="B68" s="56" t="s">
        <v>85</v>
      </c>
      <c r="C68" s="82" t="s">
        <v>86</v>
      </c>
      <c r="D68" s="83"/>
      <c r="E68" s="62"/>
      <c r="F68" s="42"/>
      <c r="G68" s="42"/>
      <c r="H68" s="42"/>
      <c r="I68" s="42"/>
    </row>
    <row r="69" spans="1:9" ht="17.25" customHeight="1" x14ac:dyDescent="0.3">
      <c r="A69" s="63"/>
      <c r="B69" s="58"/>
      <c r="C69" s="77"/>
      <c r="D69" s="78"/>
      <c r="E69" s="63">
        <v>141</v>
      </c>
      <c r="F69" s="64">
        <f>SUM([3]ЗАКЛИСТ!D74:D80)</f>
        <v>0</v>
      </c>
      <c r="G69" s="64">
        <f>SUM([3]ЗАКЛИСТ!C74:C79)</f>
        <v>0</v>
      </c>
      <c r="H69" s="64">
        <f>-[3]ЗАКЛИСТ!C80</f>
        <v>0</v>
      </c>
      <c r="I69" s="64">
        <f>G69-H69</f>
        <v>0</v>
      </c>
    </row>
    <row r="70" spans="1:9" x14ac:dyDescent="0.3">
      <c r="A70" s="70"/>
      <c r="B70" s="38"/>
      <c r="D70" s="71"/>
      <c r="E70" s="71"/>
    </row>
    <row r="71" spans="1:9" x14ac:dyDescent="0.3">
      <c r="A71" s="70"/>
      <c r="B71" s="38"/>
      <c r="D71" s="71"/>
      <c r="E71" s="71"/>
    </row>
    <row r="72" spans="1:9" ht="14.25" customHeight="1" x14ac:dyDescent="0.3">
      <c r="A72" s="11"/>
      <c r="B72" s="12" t="s">
        <v>6</v>
      </c>
      <c r="C72" s="13" t="s">
        <v>7</v>
      </c>
      <c r="D72" s="14"/>
      <c r="E72" s="15" t="s">
        <v>8</v>
      </c>
      <c r="F72" s="16" t="s">
        <v>9</v>
      </c>
      <c r="G72" s="17"/>
      <c r="H72" s="17"/>
      <c r="I72" s="18"/>
    </row>
    <row r="73" spans="1:9" ht="14.25" customHeight="1" x14ac:dyDescent="0.3">
      <c r="A73" s="19" t="s">
        <v>10</v>
      </c>
      <c r="B73" s="20"/>
      <c r="C73" s="21"/>
      <c r="D73" s="22"/>
      <c r="E73" s="23"/>
      <c r="F73" s="24"/>
      <c r="G73" s="17" t="s">
        <v>11</v>
      </c>
      <c r="H73" s="17"/>
      <c r="I73" s="18"/>
    </row>
    <row r="74" spans="1:9" ht="14.25" customHeight="1" x14ac:dyDescent="0.3">
      <c r="A74" s="19" t="s">
        <v>12</v>
      </c>
      <c r="B74" s="20"/>
      <c r="C74" s="21"/>
      <c r="D74" s="22"/>
      <c r="E74" s="23"/>
      <c r="F74" s="11" t="s">
        <v>13</v>
      </c>
      <c r="G74" s="25" t="s">
        <v>14</v>
      </c>
      <c r="H74" s="26" t="s">
        <v>15</v>
      </c>
      <c r="I74" s="11" t="s">
        <v>16</v>
      </c>
    </row>
    <row r="75" spans="1:9" ht="14.25" customHeight="1" x14ac:dyDescent="0.3">
      <c r="A75" s="27"/>
      <c r="B75" s="28"/>
      <c r="C75" s="29"/>
      <c r="D75" s="30"/>
      <c r="E75" s="31"/>
      <c r="F75" s="19" t="s">
        <v>17</v>
      </c>
      <c r="G75" s="32"/>
      <c r="H75" s="15"/>
      <c r="I75" s="27" t="s">
        <v>18</v>
      </c>
    </row>
    <row r="76" spans="1:9" x14ac:dyDescent="0.3">
      <c r="A76" s="33">
        <v>1</v>
      </c>
      <c r="B76" s="33">
        <v>2</v>
      </c>
      <c r="C76" s="34">
        <v>3</v>
      </c>
      <c r="D76" s="35"/>
      <c r="E76" s="33">
        <v>4</v>
      </c>
      <c r="F76" s="33">
        <v>5</v>
      </c>
      <c r="G76" s="33">
        <v>6</v>
      </c>
      <c r="H76" s="33">
        <v>7</v>
      </c>
      <c r="I76" s="33">
        <v>8</v>
      </c>
    </row>
    <row r="77" spans="1:9" ht="18.75" customHeight="1" x14ac:dyDescent="0.3">
      <c r="A77" s="51">
        <v>27</v>
      </c>
      <c r="B77" s="52" t="s">
        <v>87</v>
      </c>
      <c r="C77" s="65" t="s">
        <v>88</v>
      </c>
      <c r="D77" s="65"/>
      <c r="E77" s="51">
        <v>142</v>
      </c>
      <c r="F77" s="55">
        <f>SUM([3]ЗАКЛИСТ!D81:D84)</f>
        <v>0</v>
      </c>
      <c r="G77" s="55">
        <f>SUM([3]ЗАКЛИСТ!C81:C83)</f>
        <v>0</v>
      </c>
      <c r="H77" s="55">
        <f>-[3]ЗАКЛИСТ!C84</f>
        <v>0</v>
      </c>
      <c r="I77" s="42">
        <f>G77-H77</f>
        <v>0</v>
      </c>
    </row>
    <row r="78" spans="1:9" ht="18.75" customHeight="1" x14ac:dyDescent="0.3">
      <c r="A78" s="51">
        <v>28</v>
      </c>
      <c r="B78" s="52" t="s">
        <v>89</v>
      </c>
      <c r="C78" s="65" t="s">
        <v>90</v>
      </c>
      <c r="D78" s="65"/>
      <c r="E78" s="51">
        <v>143</v>
      </c>
      <c r="F78" s="55">
        <f>SUM([3]ЗАКЛИСТ!D85:D88)</f>
        <v>0</v>
      </c>
      <c r="G78" s="55">
        <f>SUM([3]ЗАКЛИСТ!C85:C87)</f>
        <v>0</v>
      </c>
      <c r="H78" s="55">
        <f>-[3]ЗАКЛИСТ!C88</f>
        <v>0</v>
      </c>
      <c r="I78" s="42">
        <f>G78-H78</f>
        <v>0</v>
      </c>
    </row>
    <row r="79" spans="1:9" ht="18.75" customHeight="1" x14ac:dyDescent="0.3">
      <c r="A79" s="62">
        <v>29</v>
      </c>
      <c r="B79" s="56" t="s">
        <v>91</v>
      </c>
      <c r="C79" s="84" t="s">
        <v>92</v>
      </c>
      <c r="D79" s="84"/>
      <c r="E79" s="62"/>
      <c r="F79" s="85"/>
      <c r="G79" s="42"/>
      <c r="H79" s="85"/>
      <c r="I79" s="42"/>
    </row>
    <row r="80" spans="1:9" ht="12.75" customHeight="1" x14ac:dyDescent="0.3">
      <c r="A80" s="63"/>
      <c r="B80" s="58"/>
      <c r="C80" s="84" t="s">
        <v>93</v>
      </c>
      <c r="D80" s="84"/>
      <c r="E80" s="63">
        <v>144</v>
      </c>
      <c r="F80" s="64">
        <f>SUM([3]ЗАКЛИСТ!D89:D96)</f>
        <v>0</v>
      </c>
      <c r="G80" s="64">
        <f>SUM([3]ЗАКЛИСТ!C89:C95)</f>
        <v>0</v>
      </c>
      <c r="H80" s="85">
        <f>-[3]ЗАКЛИСТ!C96</f>
        <v>0</v>
      </c>
      <c r="I80" s="64">
        <f>G80-H80</f>
        <v>0</v>
      </c>
    </row>
    <row r="81" spans="1:9" ht="18.75" customHeight="1" x14ac:dyDescent="0.3">
      <c r="A81" s="51">
        <v>30</v>
      </c>
      <c r="B81" s="52" t="s">
        <v>94</v>
      </c>
      <c r="C81" s="86" t="s">
        <v>95</v>
      </c>
      <c r="D81" s="86"/>
      <c r="E81" s="51">
        <v>145</v>
      </c>
      <c r="F81" s="55">
        <f>SUM([3]ЗАКЛИСТ!D97:D105)</f>
        <v>0</v>
      </c>
      <c r="G81" s="55">
        <f>SUM([3]ЗАКЛИСТ!C97:C105)</f>
        <v>0</v>
      </c>
      <c r="H81" s="55"/>
      <c r="I81" s="55">
        <f>G81-H81</f>
        <v>0</v>
      </c>
    </row>
    <row r="82" spans="1:9" ht="18.75" customHeight="1" x14ac:dyDescent="0.3">
      <c r="A82" s="51">
        <v>31</v>
      </c>
      <c r="B82" s="52" t="s">
        <v>96</v>
      </c>
      <c r="C82" s="65" t="s">
        <v>97</v>
      </c>
      <c r="D82" s="65"/>
      <c r="E82" s="51">
        <v>146</v>
      </c>
      <c r="F82" s="55">
        <f>[3]ЗАКЛИСТ!D106</f>
        <v>30167</v>
      </c>
      <c r="G82" s="55">
        <f>[3]ЗАКЛИСТ!C106</f>
        <v>50522</v>
      </c>
      <c r="H82" s="55"/>
      <c r="I82" s="55">
        <f>G82-H82</f>
        <v>50522</v>
      </c>
    </row>
    <row r="83" spans="1:9" ht="16.5" customHeight="1" x14ac:dyDescent="0.3">
      <c r="A83" s="62"/>
      <c r="B83" s="38"/>
      <c r="C83" s="87" t="s">
        <v>98</v>
      </c>
      <c r="D83" s="88"/>
      <c r="E83" s="73"/>
      <c r="F83" s="85"/>
      <c r="G83" s="42"/>
      <c r="H83" s="85"/>
      <c r="I83" s="42"/>
    </row>
    <row r="84" spans="1:9" x14ac:dyDescent="0.3">
      <c r="A84" s="74"/>
      <c r="B84" s="38"/>
      <c r="C84" s="79" t="s">
        <v>99</v>
      </c>
      <c r="D84" s="80"/>
      <c r="E84" s="31"/>
      <c r="F84" s="85"/>
      <c r="G84" s="47"/>
      <c r="H84" s="85"/>
      <c r="I84" s="47"/>
    </row>
    <row r="85" spans="1:9" x14ac:dyDescent="0.3">
      <c r="A85" s="63"/>
      <c r="B85" s="38"/>
      <c r="C85" s="59" t="s">
        <v>100</v>
      </c>
      <c r="D85" s="60"/>
      <c r="E85" s="63">
        <v>147</v>
      </c>
      <c r="F85" s="85">
        <f>F86+F87+F88+F89+F90+F91</f>
        <v>0</v>
      </c>
      <c r="G85" s="64">
        <f>G86+G87+G88+G89+G90+G91</f>
        <v>0</v>
      </c>
      <c r="H85" s="85">
        <f>H86+H87+H88+H89+H90+H91</f>
        <v>0</v>
      </c>
      <c r="I85" s="64">
        <f>I86+I87+I88+I89+I90+I91</f>
        <v>0</v>
      </c>
    </row>
    <row r="86" spans="1:9" ht="18" customHeight="1" x14ac:dyDescent="0.3">
      <c r="A86" s="51">
        <v>32</v>
      </c>
      <c r="B86" s="52" t="s">
        <v>101</v>
      </c>
      <c r="C86" s="65" t="s">
        <v>102</v>
      </c>
      <c r="D86" s="65"/>
      <c r="E86" s="51">
        <v>148</v>
      </c>
      <c r="F86" s="55">
        <f>SUM([3]ЗАКЛИСТ!D156:D159)</f>
        <v>0</v>
      </c>
      <c r="G86" s="55">
        <f>SUM([3]ЗАКЛИСТ!C156:C157)+[3]ЗАКЛИСТ!C159</f>
        <v>0</v>
      </c>
      <c r="H86" s="55">
        <f>[3]ЗАКЛИСТ!C158</f>
        <v>0</v>
      </c>
      <c r="I86" s="55">
        <f t="shared" ref="I86:I91" si="2">G86-H86</f>
        <v>0</v>
      </c>
    </row>
    <row r="87" spans="1:9" ht="18" customHeight="1" x14ac:dyDescent="0.3">
      <c r="A87" s="51">
        <v>33</v>
      </c>
      <c r="B87" s="52" t="s">
        <v>103</v>
      </c>
      <c r="C87" s="65" t="s">
        <v>104</v>
      </c>
      <c r="D87" s="65"/>
      <c r="E87" s="51">
        <v>149</v>
      </c>
      <c r="F87" s="55">
        <f>SUM([3]ЗАКЛИСТ!D160:D162)</f>
        <v>0</v>
      </c>
      <c r="G87" s="55">
        <f>SUM([3]ЗАКЛИСТ!C160+[3]ЗАКЛИСТ!C162)</f>
        <v>0</v>
      </c>
      <c r="H87" s="55">
        <f>[3]ЗАКЛИСТ!C161</f>
        <v>0</v>
      </c>
      <c r="I87" s="55">
        <f t="shared" si="2"/>
        <v>0</v>
      </c>
    </row>
    <row r="88" spans="1:9" ht="18" customHeight="1" x14ac:dyDescent="0.3">
      <c r="A88" s="51">
        <v>34</v>
      </c>
      <c r="B88" s="52" t="s">
        <v>105</v>
      </c>
      <c r="C88" s="65" t="s">
        <v>106</v>
      </c>
      <c r="D88" s="65"/>
      <c r="E88" s="51">
        <v>150</v>
      </c>
      <c r="F88" s="55">
        <f>SUM([3]ЗАКЛИСТ!D163:D166)</f>
        <v>0</v>
      </c>
      <c r="G88" s="55">
        <f>SUM([3]ЗАКЛИСТ!C163:C164)+[3]ЗАКЛИСТ!C166</f>
        <v>0</v>
      </c>
      <c r="H88" s="55">
        <f>-[3]ЗАКЛИСТ!C165</f>
        <v>0</v>
      </c>
      <c r="I88" s="55">
        <f t="shared" si="2"/>
        <v>0</v>
      </c>
    </row>
    <row r="89" spans="1:9" ht="18" customHeight="1" x14ac:dyDescent="0.3">
      <c r="A89" s="51">
        <v>35</v>
      </c>
      <c r="B89" s="52" t="s">
        <v>107</v>
      </c>
      <c r="C89" s="65" t="s">
        <v>108</v>
      </c>
      <c r="D89" s="65"/>
      <c r="E89" s="51">
        <v>151</v>
      </c>
      <c r="F89" s="55">
        <f>SUM([3]ЗАКЛИСТ!D274:D277)</f>
        <v>0</v>
      </c>
      <c r="G89" s="55">
        <f>SUM([3]ЗАКЛИСТ!C274:C275)+[3]ЗАКЛИСТ!C277</f>
        <v>0</v>
      </c>
      <c r="H89" s="55">
        <f>[3]ЗАКЛИСТ!C276</f>
        <v>0</v>
      </c>
      <c r="I89" s="55">
        <f t="shared" si="2"/>
        <v>0</v>
      </c>
    </row>
    <row r="90" spans="1:9" ht="18" customHeight="1" x14ac:dyDescent="0.3">
      <c r="A90" s="51">
        <v>36</v>
      </c>
      <c r="B90" s="52" t="s">
        <v>109</v>
      </c>
      <c r="C90" s="65" t="s">
        <v>110</v>
      </c>
      <c r="D90" s="65"/>
      <c r="E90" s="51">
        <v>152</v>
      </c>
      <c r="F90" s="55">
        <f>SUM([3]ЗАКЛИСТ!D278:D284)</f>
        <v>0</v>
      </c>
      <c r="G90" s="55">
        <f>SUM([3]ЗАКЛИСТ!C278:C282)+[3]ЗАКЛИСТ!C284</f>
        <v>0</v>
      </c>
      <c r="H90" s="55">
        <f>[3]ЗАКЛИСТ!C283</f>
        <v>0</v>
      </c>
      <c r="I90" s="55">
        <f t="shared" si="2"/>
        <v>0</v>
      </c>
    </row>
    <row r="91" spans="1:9" ht="18" customHeight="1" x14ac:dyDescent="0.3">
      <c r="A91" s="51">
        <v>37</v>
      </c>
      <c r="B91" s="52" t="s">
        <v>111</v>
      </c>
      <c r="C91" s="65" t="s">
        <v>112</v>
      </c>
      <c r="D91" s="65"/>
      <c r="E91" s="51">
        <v>153</v>
      </c>
      <c r="F91" s="55">
        <f>SUM([3]ЗАКЛИСТ!D285:D303)</f>
        <v>0</v>
      </c>
      <c r="G91" s="55">
        <f>SUM([3]ЗАКЛИСТ!C285:C297)+SUM([3]ЗАКЛИСТ!C299:C302)</f>
        <v>0</v>
      </c>
      <c r="H91" s="55">
        <f>[3]ЗАКЛИСТ!C298+[3]ЗАКЛИСТ!C303</f>
        <v>0</v>
      </c>
      <c r="I91" s="55">
        <f t="shared" si="2"/>
        <v>0</v>
      </c>
    </row>
    <row r="92" spans="1:9" ht="15" customHeight="1" x14ac:dyDescent="0.3">
      <c r="A92" s="62"/>
      <c r="B92" s="38"/>
      <c r="C92" s="87" t="s">
        <v>113</v>
      </c>
      <c r="D92" s="88"/>
      <c r="F92" s="42"/>
      <c r="G92" s="85"/>
      <c r="H92" s="42"/>
      <c r="I92" s="42"/>
    </row>
    <row r="93" spans="1:9" x14ac:dyDescent="0.3">
      <c r="A93" s="74"/>
      <c r="B93" s="38"/>
      <c r="C93" s="79" t="s">
        <v>114</v>
      </c>
      <c r="D93" s="80"/>
      <c r="F93" s="47"/>
      <c r="G93" s="85"/>
      <c r="H93" s="47"/>
      <c r="I93" s="47"/>
    </row>
    <row r="94" spans="1:9" x14ac:dyDescent="0.3">
      <c r="A94" s="63"/>
      <c r="B94" s="38"/>
      <c r="C94" s="59" t="s">
        <v>115</v>
      </c>
      <c r="D94" s="60"/>
      <c r="E94" s="71">
        <v>154</v>
      </c>
      <c r="F94" s="64">
        <f>SUM(F95:F97)</f>
        <v>0</v>
      </c>
      <c r="G94" s="64">
        <f t="shared" ref="G94:I94" si="3">SUM(G95:G97)</f>
        <v>0</v>
      </c>
      <c r="H94" s="64">
        <f t="shared" si="3"/>
        <v>0</v>
      </c>
      <c r="I94" s="64">
        <f t="shared" si="3"/>
        <v>0</v>
      </c>
    </row>
    <row r="95" spans="1:9" ht="18" customHeight="1" x14ac:dyDescent="0.3">
      <c r="A95" s="51">
        <v>38</v>
      </c>
      <c r="B95" s="52" t="s">
        <v>116</v>
      </c>
      <c r="C95" s="65" t="s">
        <v>117</v>
      </c>
      <c r="D95" s="65"/>
      <c r="E95" s="51">
        <v>155</v>
      </c>
      <c r="F95" s="55">
        <f>[3]ЗАКЛИСТ!D48</f>
        <v>0</v>
      </c>
      <c r="G95" s="55">
        <f>[3]ЗАКЛИСТ!C48</f>
        <v>0</v>
      </c>
      <c r="H95" s="55"/>
      <c r="I95" s="55">
        <f>G95-H95</f>
        <v>0</v>
      </c>
    </row>
    <row r="96" spans="1:9" ht="18" customHeight="1" x14ac:dyDescent="0.3">
      <c r="A96" s="51">
        <v>39</v>
      </c>
      <c r="B96" s="52" t="s">
        <v>118</v>
      </c>
      <c r="C96" s="65" t="s">
        <v>119</v>
      </c>
      <c r="D96" s="65"/>
      <c r="E96" s="51">
        <v>156</v>
      </c>
      <c r="F96" s="55">
        <f>[3]ЗАКЛИСТ!D49</f>
        <v>0</v>
      </c>
      <c r="G96" s="55">
        <f>[3]ЗАКЛИСТ!C49</f>
        <v>0</v>
      </c>
      <c r="H96" s="55"/>
      <c r="I96" s="55">
        <f>G96-H96</f>
        <v>0</v>
      </c>
    </row>
    <row r="97" spans="1:9" ht="18" customHeight="1" x14ac:dyDescent="0.3">
      <c r="A97" s="51">
        <v>40</v>
      </c>
      <c r="B97" s="52" t="s">
        <v>120</v>
      </c>
      <c r="C97" s="65" t="s">
        <v>121</v>
      </c>
      <c r="D97" s="65"/>
      <c r="E97" s="51">
        <v>157</v>
      </c>
      <c r="F97" s="55">
        <f>[3]ЗАКЛИСТ!D50</f>
        <v>0</v>
      </c>
      <c r="G97" s="55">
        <f>[3]ЗАКЛИСТ!C50</f>
        <v>0</v>
      </c>
      <c r="H97" s="55"/>
      <c r="I97" s="55">
        <f>G97-H97</f>
        <v>0</v>
      </c>
    </row>
    <row r="98" spans="1:9" ht="18" customHeight="1" x14ac:dyDescent="0.3">
      <c r="A98" s="51">
        <v>41</v>
      </c>
      <c r="B98" s="52" t="s">
        <v>122</v>
      </c>
      <c r="C98" s="65" t="s">
        <v>123</v>
      </c>
      <c r="D98" s="65"/>
      <c r="E98" s="51">
        <v>158</v>
      </c>
      <c r="F98" s="55">
        <f>SUM([3]ЗАКЛИСТ!D44:D47)</f>
        <v>0</v>
      </c>
      <c r="G98" s="55">
        <f>SUM([3]ЗАКЛИСТ!C44:C45)</f>
        <v>0</v>
      </c>
      <c r="H98" s="55">
        <f>SUM([3]ЗАКЛИСТ!C46:C47)</f>
        <v>0</v>
      </c>
      <c r="I98" s="55">
        <f>G98-H98</f>
        <v>0</v>
      </c>
    </row>
    <row r="99" spans="1:9" ht="19.5" customHeight="1" x14ac:dyDescent="0.3">
      <c r="A99" s="62"/>
      <c r="B99" s="56"/>
      <c r="C99" s="87" t="s">
        <v>124</v>
      </c>
      <c r="D99" s="88"/>
      <c r="F99" s="42"/>
      <c r="G99" s="85"/>
      <c r="H99" s="42"/>
      <c r="I99" s="42"/>
    </row>
    <row r="100" spans="1:9" ht="15" customHeight="1" x14ac:dyDescent="0.3">
      <c r="A100" s="63"/>
      <c r="B100" s="58"/>
      <c r="C100" s="77" t="s">
        <v>125</v>
      </c>
      <c r="D100" s="89"/>
      <c r="E100" s="71">
        <v>159</v>
      </c>
      <c r="F100" s="64">
        <f>F24+F49+F85+F94+F98</f>
        <v>65764</v>
      </c>
      <c r="G100" s="64">
        <f t="shared" ref="G100:I100" si="4">G24+G49+G85+G94+G98</f>
        <v>86119</v>
      </c>
      <c r="H100" s="64">
        <f t="shared" si="4"/>
        <v>0</v>
      </c>
      <c r="I100" s="64">
        <f t="shared" si="4"/>
        <v>86119</v>
      </c>
    </row>
    <row r="101" spans="1:9" ht="17.25" customHeight="1" x14ac:dyDescent="0.3">
      <c r="A101" s="51">
        <v>42</v>
      </c>
      <c r="B101" s="52" t="s">
        <v>126</v>
      </c>
      <c r="C101" s="81" t="s">
        <v>127</v>
      </c>
      <c r="D101" s="81"/>
      <c r="E101" s="51">
        <v>160</v>
      </c>
      <c r="F101" s="55">
        <f>[3]ЗАКЛИСТ!D366+[3]ЗАКЛИСТ!D367+[3]ЗАКЛИСТ!D368+[3]ЗАКЛИСТ!D369</f>
        <v>0</v>
      </c>
      <c r="G101" s="55">
        <f>[3]ЗАКЛИСТ!C366+[3]ЗАКЛИСТ!C367+[3]ЗАКЛИСТ!C368+[3]ЗАКЛИСТ!C369</f>
        <v>0</v>
      </c>
      <c r="H101" s="55"/>
      <c r="I101" s="55">
        <f>G101-H101</f>
        <v>0</v>
      </c>
    </row>
    <row r="102" spans="1:9" x14ac:dyDescent="0.3">
      <c r="A102" s="70"/>
    </row>
    <row r="103" spans="1:9" x14ac:dyDescent="0.3">
      <c r="A103" s="70"/>
      <c r="B103" s="38"/>
    </row>
    <row r="104" spans="1:9" ht="14.25" customHeight="1" x14ac:dyDescent="0.3">
      <c r="A104" s="11"/>
      <c r="B104" s="12" t="s">
        <v>6</v>
      </c>
      <c r="C104" s="13" t="s">
        <v>7</v>
      </c>
      <c r="D104" s="14"/>
      <c r="E104" s="15" t="s">
        <v>8</v>
      </c>
      <c r="F104" s="25" t="s">
        <v>9</v>
      </c>
      <c r="G104" s="25"/>
    </row>
    <row r="105" spans="1:9" ht="14.25" customHeight="1" x14ac:dyDescent="0.3">
      <c r="A105" s="19" t="s">
        <v>10</v>
      </c>
      <c r="B105" s="20"/>
      <c r="C105" s="21"/>
      <c r="D105" s="22"/>
      <c r="E105" s="23"/>
      <c r="F105" s="90" t="s">
        <v>13</v>
      </c>
      <c r="G105" s="15" t="s">
        <v>128</v>
      </c>
    </row>
    <row r="106" spans="1:9" ht="14.25" customHeight="1" x14ac:dyDescent="0.3">
      <c r="A106" s="19" t="s">
        <v>12</v>
      </c>
      <c r="B106" s="20"/>
      <c r="C106" s="21"/>
      <c r="D106" s="22"/>
      <c r="E106" s="23"/>
      <c r="F106" s="19" t="s">
        <v>17</v>
      </c>
      <c r="G106" s="23"/>
      <c r="H106" s="91"/>
      <c r="I106" s="92"/>
    </row>
    <row r="107" spans="1:9" ht="14.25" customHeight="1" x14ac:dyDescent="0.3">
      <c r="A107" s="27"/>
      <c r="B107" s="28"/>
      <c r="C107" s="29"/>
      <c r="D107" s="30"/>
      <c r="E107" s="31"/>
      <c r="F107" s="93"/>
      <c r="G107" s="94" t="s">
        <v>129</v>
      </c>
      <c r="H107" s="91"/>
      <c r="I107" s="92"/>
    </row>
    <row r="108" spans="1:9" x14ac:dyDescent="0.3">
      <c r="A108" s="33">
        <v>1</v>
      </c>
      <c r="B108" s="33">
        <v>2</v>
      </c>
      <c r="C108" s="34">
        <v>3</v>
      </c>
      <c r="D108" s="35"/>
      <c r="E108" s="33">
        <v>4</v>
      </c>
      <c r="F108" s="33">
        <v>5</v>
      </c>
      <c r="G108" s="33">
        <v>6</v>
      </c>
      <c r="H108" s="36"/>
      <c r="I108" s="36"/>
    </row>
    <row r="109" spans="1:9" ht="16.5" customHeight="1" x14ac:dyDescent="0.3">
      <c r="A109" s="62"/>
      <c r="B109" s="56"/>
      <c r="C109" s="39" t="s">
        <v>130</v>
      </c>
      <c r="D109" s="40"/>
      <c r="E109" s="62"/>
      <c r="F109" s="73"/>
      <c r="G109" s="73"/>
    </row>
    <row r="110" spans="1:9" x14ac:dyDescent="0.3">
      <c r="A110" s="74"/>
      <c r="B110" s="75"/>
      <c r="C110" s="28" t="s">
        <v>131</v>
      </c>
      <c r="D110" s="95"/>
      <c r="E110" s="74"/>
      <c r="F110" s="47"/>
      <c r="G110" s="47"/>
    </row>
    <row r="111" spans="1:9" x14ac:dyDescent="0.3">
      <c r="A111" s="63"/>
      <c r="B111" s="58"/>
      <c r="C111" s="77" t="s">
        <v>132</v>
      </c>
      <c r="D111" s="89"/>
      <c r="E111" s="63">
        <v>161</v>
      </c>
      <c r="F111" s="64">
        <f>F112+F115</f>
        <v>0</v>
      </c>
      <c r="G111" s="64">
        <f>G112+G115</f>
        <v>0</v>
      </c>
    </row>
    <row r="112" spans="1:9" ht="21" customHeight="1" x14ac:dyDescent="0.3">
      <c r="A112" s="51">
        <v>43</v>
      </c>
      <c r="B112" s="52" t="s">
        <v>133</v>
      </c>
      <c r="C112" s="24" t="s">
        <v>134</v>
      </c>
      <c r="D112" s="96"/>
      <c r="E112" s="62">
        <v>162</v>
      </c>
      <c r="F112" s="55">
        <f>[3]ЗАКЛИСТ!D354</f>
        <v>0</v>
      </c>
      <c r="G112" s="55">
        <f>[3]ЗАКЛИСТ!C354</f>
        <v>0</v>
      </c>
    </row>
    <row r="113" spans="1:7" ht="13.5" customHeight="1" x14ac:dyDescent="0.3">
      <c r="A113" s="62">
        <v>44</v>
      </c>
      <c r="B113" s="56" t="s">
        <v>135</v>
      </c>
      <c r="C113" s="82" t="s">
        <v>136</v>
      </c>
      <c r="D113" s="97"/>
      <c r="E113" s="62"/>
      <c r="F113" s="42"/>
      <c r="G113" s="42"/>
    </row>
    <row r="114" spans="1:7" x14ac:dyDescent="0.3">
      <c r="A114" s="74"/>
      <c r="B114" s="75"/>
      <c r="C114" s="28" t="s">
        <v>137</v>
      </c>
      <c r="E114" s="74"/>
      <c r="F114" s="47"/>
      <c r="G114" s="47"/>
    </row>
    <row r="115" spans="1:7" x14ac:dyDescent="0.3">
      <c r="A115" s="63"/>
      <c r="B115" s="58"/>
      <c r="C115" s="77" t="s">
        <v>138</v>
      </c>
      <c r="D115" s="3"/>
      <c r="E115" s="63">
        <v>163</v>
      </c>
      <c r="F115" s="64">
        <f>[3]ЗАКЛИСТ!D355</f>
        <v>0</v>
      </c>
      <c r="G115" s="64">
        <f>[3]ЗАКЛИСТ!C355</f>
        <v>0</v>
      </c>
    </row>
    <row r="116" spans="1:7" ht="18.75" customHeight="1" x14ac:dyDescent="0.3">
      <c r="A116" s="51">
        <v>45</v>
      </c>
      <c r="B116" s="52" t="s">
        <v>139</v>
      </c>
      <c r="C116" s="24" t="s">
        <v>140</v>
      </c>
      <c r="D116" s="96"/>
      <c r="E116" s="63">
        <v>164</v>
      </c>
      <c r="F116" s="55">
        <f>[3]ЗАКЛИСТ!D356</f>
        <v>0</v>
      </c>
      <c r="G116" s="55">
        <f>[3]ЗАКЛИСТ!C356</f>
        <v>0</v>
      </c>
    </row>
    <row r="117" spans="1:7" ht="18" customHeight="1" x14ac:dyDescent="0.3">
      <c r="A117" s="62"/>
      <c r="B117" s="38"/>
      <c r="C117" s="82" t="s">
        <v>141</v>
      </c>
      <c r="D117" s="98"/>
      <c r="E117" s="62"/>
      <c r="F117" s="42"/>
      <c r="G117" s="42"/>
    </row>
    <row r="118" spans="1:7" ht="13.5" customHeight="1" x14ac:dyDescent="0.3">
      <c r="A118" s="63"/>
      <c r="B118" s="38"/>
      <c r="C118" s="77" t="s">
        <v>142</v>
      </c>
      <c r="D118" s="89"/>
      <c r="E118" s="63">
        <v>165</v>
      </c>
      <c r="F118" s="64">
        <f>F119+F120+F121+F122+F123+F125+F126</f>
        <v>0</v>
      </c>
      <c r="G118" s="64">
        <f>G119+G120+G121+G122+G123+G125+G126</f>
        <v>0</v>
      </c>
    </row>
    <row r="119" spans="1:7" ht="18.75" customHeight="1" x14ac:dyDescent="0.3">
      <c r="A119" s="51">
        <v>46</v>
      </c>
      <c r="B119" s="52" t="s">
        <v>143</v>
      </c>
      <c r="C119" s="24" t="s">
        <v>144</v>
      </c>
      <c r="D119" s="96"/>
      <c r="E119" s="51">
        <v>166</v>
      </c>
      <c r="F119" s="55">
        <f>[3]ЗАКЛИСТ!D357</f>
        <v>0</v>
      </c>
      <c r="G119" s="55">
        <f>[3]ЗАКЛИСТ!C357</f>
        <v>0</v>
      </c>
    </row>
    <row r="120" spans="1:7" ht="18.75" customHeight="1" x14ac:dyDescent="0.3">
      <c r="A120" s="51">
        <v>47</v>
      </c>
      <c r="B120" s="52" t="s">
        <v>145</v>
      </c>
      <c r="C120" s="24" t="s">
        <v>146</v>
      </c>
      <c r="D120" s="96"/>
      <c r="E120" s="51">
        <v>167</v>
      </c>
      <c r="F120" s="55">
        <f>[3]ЗАКЛИСТ!D358</f>
        <v>0</v>
      </c>
      <c r="G120" s="55">
        <f>[3]ЗАКЛИСТ!C358</f>
        <v>0</v>
      </c>
    </row>
    <row r="121" spans="1:7" ht="18.75" customHeight="1" x14ac:dyDescent="0.3">
      <c r="A121" s="51">
        <v>48</v>
      </c>
      <c r="B121" s="52" t="s">
        <v>147</v>
      </c>
      <c r="C121" s="24" t="s">
        <v>148</v>
      </c>
      <c r="D121" s="96"/>
      <c r="E121" s="51">
        <v>168</v>
      </c>
      <c r="F121" s="55">
        <f>[3]ЗАКЛИСТ!D359</f>
        <v>0</v>
      </c>
      <c r="G121" s="55">
        <f>[3]ЗАКЛИСТ!C359</f>
        <v>0</v>
      </c>
    </row>
    <row r="122" spans="1:7" ht="18.75" customHeight="1" x14ac:dyDescent="0.3">
      <c r="A122" s="51">
        <v>49</v>
      </c>
      <c r="B122" s="52" t="s">
        <v>149</v>
      </c>
      <c r="C122" s="24" t="s">
        <v>150</v>
      </c>
      <c r="D122" s="96"/>
      <c r="E122" s="51">
        <v>169</v>
      </c>
      <c r="F122" s="55">
        <f>[3]ЗАКЛИСТ!D360</f>
        <v>0</v>
      </c>
      <c r="G122" s="55">
        <f>[3]ЗАКЛИСТ!C360</f>
        <v>0</v>
      </c>
    </row>
    <row r="123" spans="1:7" ht="18.75" customHeight="1" x14ac:dyDescent="0.3">
      <c r="A123" s="62">
        <v>50</v>
      </c>
      <c r="B123" s="56" t="s">
        <v>151</v>
      </c>
      <c r="C123" s="24" t="s">
        <v>152</v>
      </c>
      <c r="D123" s="96"/>
      <c r="E123" s="51">
        <v>170</v>
      </c>
      <c r="F123" s="55">
        <f>[3]ЗАКЛИСТ!D361</f>
        <v>0</v>
      </c>
      <c r="G123" s="55">
        <f>[3]ЗАКЛИСТ!C361</f>
        <v>0</v>
      </c>
    </row>
    <row r="124" spans="1:7" ht="15" customHeight="1" x14ac:dyDescent="0.3">
      <c r="A124" s="62">
        <v>51</v>
      </c>
      <c r="B124" s="56" t="s">
        <v>153</v>
      </c>
      <c r="C124" s="97" t="s">
        <v>154</v>
      </c>
      <c r="D124" s="98"/>
      <c r="E124" s="74"/>
      <c r="F124" s="42"/>
      <c r="G124" s="42"/>
    </row>
    <row r="125" spans="1:7" x14ac:dyDescent="0.3">
      <c r="A125" s="63"/>
      <c r="B125" s="58"/>
      <c r="C125" s="3" t="s">
        <v>155</v>
      </c>
      <c r="D125" s="89"/>
      <c r="E125" s="63">
        <v>171</v>
      </c>
      <c r="F125" s="64">
        <f>[3]ЗАКЛИСТ!D362</f>
        <v>0</v>
      </c>
      <c r="G125" s="64">
        <f>[3]ЗАКЛИСТ!C362</f>
        <v>0</v>
      </c>
    </row>
    <row r="126" spans="1:7" ht="18.75" customHeight="1" x14ac:dyDescent="0.3">
      <c r="A126" s="63">
        <v>52</v>
      </c>
      <c r="B126" s="58" t="s">
        <v>156</v>
      </c>
      <c r="C126" s="24" t="s">
        <v>157</v>
      </c>
      <c r="D126" s="96"/>
      <c r="E126" s="51">
        <v>172</v>
      </c>
      <c r="F126" s="64">
        <f>[3]ЗАКЛИСТ!D363</f>
        <v>0</v>
      </c>
      <c r="G126" s="64">
        <f>[3]ЗАКЛИСТ!C363</f>
        <v>0</v>
      </c>
    </row>
    <row r="127" spans="1:7" ht="18" customHeight="1" x14ac:dyDescent="0.3">
      <c r="A127" s="62"/>
      <c r="B127" s="56"/>
      <c r="C127" s="82" t="s">
        <v>158</v>
      </c>
      <c r="D127" s="98"/>
      <c r="E127" s="62"/>
      <c r="F127" s="42"/>
      <c r="G127" s="42"/>
    </row>
    <row r="128" spans="1:7" x14ac:dyDescent="0.3">
      <c r="A128" s="74"/>
      <c r="B128" s="58"/>
      <c r="C128" s="77" t="s">
        <v>159</v>
      </c>
      <c r="D128" s="89"/>
      <c r="E128" s="63">
        <v>173</v>
      </c>
      <c r="F128" s="64">
        <f>F130+F132+F146+F148+F157+F172+F173+F175+F176</f>
        <v>65764</v>
      </c>
      <c r="G128" s="64">
        <f>G130+G132+G146+G148+G157+G172+G173+G175+G176</f>
        <v>86119</v>
      </c>
    </row>
    <row r="129" spans="1:9" x14ac:dyDescent="0.3">
      <c r="A129" s="62">
        <v>53</v>
      </c>
      <c r="B129" s="56" t="s">
        <v>160</v>
      </c>
      <c r="C129" s="99" t="s">
        <v>161</v>
      </c>
      <c r="D129" s="100"/>
      <c r="E129" s="62"/>
      <c r="F129" s="42"/>
      <c r="G129" s="42"/>
    </row>
    <row r="130" spans="1:9" x14ac:dyDescent="0.3">
      <c r="A130" s="63"/>
      <c r="B130" s="58"/>
      <c r="C130" s="101" t="s">
        <v>162</v>
      </c>
      <c r="D130" s="102"/>
      <c r="E130" s="63">
        <v>174</v>
      </c>
      <c r="F130" s="64">
        <f>SUM([3]ЗАКЛИСТ!D107:D111)</f>
        <v>0</v>
      </c>
      <c r="G130" s="64">
        <f>SUM([3]ЗАКЛИСТ!C107:C111)</f>
        <v>0</v>
      </c>
    </row>
    <row r="131" spans="1:9" x14ac:dyDescent="0.3">
      <c r="A131" s="62"/>
      <c r="B131" s="56"/>
      <c r="C131" s="99" t="s">
        <v>163</v>
      </c>
      <c r="D131" s="100"/>
      <c r="E131" s="62"/>
      <c r="F131" s="42"/>
      <c r="G131" s="42"/>
    </row>
    <row r="132" spans="1:9" x14ac:dyDescent="0.3">
      <c r="A132" s="63"/>
      <c r="B132" s="58"/>
      <c r="C132" s="101" t="s">
        <v>164</v>
      </c>
      <c r="D132" s="102"/>
      <c r="E132" s="63">
        <v>175</v>
      </c>
      <c r="F132" s="64">
        <f>F133+F134+F144+F145</f>
        <v>0</v>
      </c>
      <c r="G132" s="64">
        <f>G133+G134+G144+G145</f>
        <v>20355</v>
      </c>
    </row>
    <row r="133" spans="1:9" ht="19.5" customHeight="1" x14ac:dyDescent="0.3">
      <c r="A133" s="63">
        <v>54</v>
      </c>
      <c r="B133" s="58" t="s">
        <v>165</v>
      </c>
      <c r="C133" s="24" t="s">
        <v>166</v>
      </c>
      <c r="D133" s="96"/>
      <c r="E133" s="51">
        <v>176</v>
      </c>
      <c r="F133" s="55">
        <f>[3]ЗАКЛИСТ!D112</f>
        <v>0</v>
      </c>
      <c r="G133" s="55">
        <f>[3]ЗАКЛИСТ!C112</f>
        <v>20355</v>
      </c>
    </row>
    <row r="134" spans="1:9" ht="19.5" customHeight="1" x14ac:dyDescent="0.3">
      <c r="A134" s="51">
        <v>55</v>
      </c>
      <c r="B134" s="52" t="s">
        <v>167</v>
      </c>
      <c r="C134" s="24" t="s">
        <v>168</v>
      </c>
      <c r="D134" s="96"/>
      <c r="E134" s="63">
        <v>177</v>
      </c>
      <c r="F134" s="55">
        <f>[3]ЗАКЛИСТ!D113</f>
        <v>0</v>
      </c>
      <c r="G134" s="55">
        <f>[3]ЗАКЛИСТ!C113</f>
        <v>0</v>
      </c>
    </row>
    <row r="135" spans="1:9" x14ac:dyDescent="0.3">
      <c r="A135" s="70"/>
      <c r="B135" s="38"/>
    </row>
    <row r="136" spans="1:9" x14ac:dyDescent="0.3">
      <c r="A136" s="70"/>
      <c r="B136" s="38"/>
    </row>
    <row r="137" spans="1:9" x14ac:dyDescent="0.3">
      <c r="A137" s="70"/>
      <c r="B137" s="38"/>
    </row>
    <row r="138" spans="1:9" ht="14.25" customHeight="1" x14ac:dyDescent="0.3">
      <c r="A138" s="11"/>
      <c r="B138" s="12" t="s">
        <v>6</v>
      </c>
      <c r="C138" s="13" t="s">
        <v>7</v>
      </c>
      <c r="D138" s="14"/>
      <c r="E138" s="15" t="s">
        <v>8</v>
      </c>
      <c r="F138" s="25" t="s">
        <v>9</v>
      </c>
      <c r="G138" s="25"/>
    </row>
    <row r="139" spans="1:9" ht="14.25" customHeight="1" x14ac:dyDescent="0.3">
      <c r="A139" s="19" t="s">
        <v>10</v>
      </c>
      <c r="B139" s="20"/>
      <c r="C139" s="21"/>
      <c r="D139" s="22"/>
      <c r="E139" s="23"/>
      <c r="F139" s="90" t="s">
        <v>13</v>
      </c>
      <c r="G139" s="15" t="s">
        <v>128</v>
      </c>
    </row>
    <row r="140" spans="1:9" ht="14.25" customHeight="1" x14ac:dyDescent="0.3">
      <c r="A140" s="19" t="s">
        <v>12</v>
      </c>
      <c r="B140" s="20"/>
      <c r="C140" s="21"/>
      <c r="D140" s="22"/>
      <c r="E140" s="23"/>
      <c r="F140" s="19" t="s">
        <v>17</v>
      </c>
      <c r="G140" s="23"/>
      <c r="H140" s="91"/>
      <c r="I140" s="92"/>
    </row>
    <row r="141" spans="1:9" ht="14.25" customHeight="1" x14ac:dyDescent="0.3">
      <c r="A141" s="27"/>
      <c r="B141" s="28"/>
      <c r="C141" s="29"/>
      <c r="D141" s="30"/>
      <c r="E141" s="31"/>
      <c r="F141" s="93"/>
      <c r="G141" s="94" t="s">
        <v>129</v>
      </c>
      <c r="H141" s="91"/>
      <c r="I141" s="92"/>
    </row>
    <row r="142" spans="1:9" x14ac:dyDescent="0.3">
      <c r="A142" s="33">
        <v>1</v>
      </c>
      <c r="B142" s="33">
        <v>2</v>
      </c>
      <c r="C142" s="34">
        <v>3</v>
      </c>
      <c r="D142" s="35"/>
      <c r="E142" s="33">
        <v>4</v>
      </c>
      <c r="F142" s="33">
        <v>5</v>
      </c>
      <c r="G142" s="33">
        <v>6</v>
      </c>
      <c r="H142" s="36"/>
      <c r="I142" s="36"/>
    </row>
    <row r="143" spans="1:9" ht="22.5" customHeight="1" x14ac:dyDescent="0.3">
      <c r="A143" s="62">
        <v>56</v>
      </c>
      <c r="B143" s="62">
        <v>224</v>
      </c>
      <c r="C143" s="82" t="s">
        <v>169</v>
      </c>
      <c r="D143" s="98"/>
      <c r="E143" s="62"/>
      <c r="F143" s="42"/>
      <c r="G143" s="42"/>
    </row>
    <row r="144" spans="1:9" x14ac:dyDescent="0.3">
      <c r="A144" s="63"/>
      <c r="B144" s="63"/>
      <c r="C144" s="77" t="s">
        <v>170</v>
      </c>
      <c r="D144" s="89"/>
      <c r="E144" s="63">
        <v>178</v>
      </c>
      <c r="F144" s="64">
        <f>[3]ЗАКЛИСТ!D114</f>
        <v>0</v>
      </c>
      <c r="G144" s="64">
        <f>[3]ЗАКЛИСТ!C114</f>
        <v>0</v>
      </c>
    </row>
    <row r="145" spans="1:7" ht="21" customHeight="1" x14ac:dyDescent="0.3">
      <c r="A145" s="51">
        <v>57</v>
      </c>
      <c r="B145" s="51">
        <v>225</v>
      </c>
      <c r="C145" s="24" t="s">
        <v>171</v>
      </c>
      <c r="D145" s="96"/>
      <c r="E145" s="51">
        <v>179</v>
      </c>
      <c r="F145" s="64">
        <f>[3]ЗАКЛИСТ!D115</f>
        <v>0</v>
      </c>
      <c r="G145" s="64">
        <f>[3]ЗАКЛИСТ!C115</f>
        <v>0</v>
      </c>
    </row>
    <row r="146" spans="1:7" ht="21" customHeight="1" x14ac:dyDescent="0.3">
      <c r="A146" s="51">
        <v>58</v>
      </c>
      <c r="B146" s="51">
        <v>23</v>
      </c>
      <c r="C146" s="24" t="s">
        <v>172</v>
      </c>
      <c r="D146" s="96"/>
      <c r="E146" s="51">
        <v>180</v>
      </c>
      <c r="F146" s="55">
        <f>SUM([3]ЗАКЛИСТ!D116:D118)</f>
        <v>0</v>
      </c>
      <c r="G146" s="55">
        <f>SUM([3]ЗАКЛИСТ!C116:C118)</f>
        <v>0</v>
      </c>
    </row>
    <row r="147" spans="1:7" ht="23.25" customHeight="1" x14ac:dyDescent="0.3">
      <c r="A147" s="62"/>
      <c r="B147" s="62"/>
      <c r="C147" s="82" t="s">
        <v>173</v>
      </c>
      <c r="D147" s="98"/>
      <c r="E147" s="62"/>
      <c r="F147" s="42"/>
      <c r="G147" s="42"/>
    </row>
    <row r="148" spans="1:7" x14ac:dyDescent="0.3">
      <c r="A148" s="63"/>
      <c r="B148" s="63"/>
      <c r="C148" s="77" t="s">
        <v>174</v>
      </c>
      <c r="D148" s="89"/>
      <c r="E148" s="63">
        <v>181</v>
      </c>
      <c r="F148" s="64">
        <f>F149+F150+F151+F152+F153+F154+F155</f>
        <v>27150</v>
      </c>
      <c r="G148" s="64">
        <f>G149+G150+G151+G152+G153+G154+G155</f>
        <v>27150</v>
      </c>
    </row>
    <row r="149" spans="1:7" ht="21" customHeight="1" x14ac:dyDescent="0.3">
      <c r="A149" s="51">
        <v>59</v>
      </c>
      <c r="B149" s="51">
        <v>240</v>
      </c>
      <c r="C149" s="24" t="s">
        <v>175</v>
      </c>
      <c r="D149" s="96"/>
      <c r="E149" s="51">
        <v>182</v>
      </c>
      <c r="F149" s="55">
        <f>[3]ЗАКЛИСТ!D119</f>
        <v>0</v>
      </c>
      <c r="G149" s="55">
        <f>[3]ЗАКЛИСТ!C119</f>
        <v>0</v>
      </c>
    </row>
    <row r="150" spans="1:7" ht="21" customHeight="1" x14ac:dyDescent="0.3">
      <c r="A150" s="51">
        <v>60</v>
      </c>
      <c r="B150" s="51">
        <v>241</v>
      </c>
      <c r="C150" s="24" t="s">
        <v>176</v>
      </c>
      <c r="D150" s="96"/>
      <c r="E150" s="51">
        <v>183</v>
      </c>
      <c r="F150" s="55">
        <f>[3]ЗАКЛИСТ!D120</f>
        <v>0</v>
      </c>
      <c r="G150" s="55">
        <f>[3]ЗАКЛИСТ!C120</f>
        <v>0</v>
      </c>
    </row>
    <row r="151" spans="1:7" ht="21" customHeight="1" x14ac:dyDescent="0.3">
      <c r="A151" s="51">
        <v>61</v>
      </c>
      <c r="B151" s="51">
        <v>242</v>
      </c>
      <c r="C151" s="24" t="s">
        <v>177</v>
      </c>
      <c r="D151" s="96"/>
      <c r="E151" s="51">
        <v>184</v>
      </c>
      <c r="F151" s="55">
        <f>[3]ЗАКЛИСТ!D121</f>
        <v>0</v>
      </c>
      <c r="G151" s="55">
        <f>[3]ЗАКЛИСТ!C121</f>
        <v>0</v>
      </c>
    </row>
    <row r="152" spans="1:7" ht="21" customHeight="1" x14ac:dyDescent="0.3">
      <c r="A152" s="51">
        <v>62</v>
      </c>
      <c r="B152" s="51">
        <v>243</v>
      </c>
      <c r="C152" s="24" t="s">
        <v>178</v>
      </c>
      <c r="D152" s="96"/>
      <c r="E152" s="51">
        <v>185</v>
      </c>
      <c r="F152" s="55">
        <f>[3]ЗАКЛИСТ!D122</f>
        <v>0</v>
      </c>
      <c r="G152" s="55">
        <f>[3]ЗАКЛИСТ!C122</f>
        <v>0</v>
      </c>
    </row>
    <row r="153" spans="1:7" ht="21" customHeight="1" x14ac:dyDescent="0.3">
      <c r="A153" s="51">
        <v>63</v>
      </c>
      <c r="B153" s="51">
        <v>245</v>
      </c>
      <c r="C153" s="24" t="s">
        <v>179</v>
      </c>
      <c r="D153" s="96"/>
      <c r="E153" s="51">
        <v>186</v>
      </c>
      <c r="F153" s="55">
        <f>[3]ЗАКЛИСТ!D123</f>
        <v>0</v>
      </c>
      <c r="G153" s="55">
        <f>[3]ЗАКЛИСТ!C123</f>
        <v>0</v>
      </c>
    </row>
    <row r="154" spans="1:7" ht="21" customHeight="1" x14ac:dyDescent="0.3">
      <c r="A154" s="51">
        <v>64</v>
      </c>
      <c r="B154" s="51">
        <v>246</v>
      </c>
      <c r="C154" s="24" t="s">
        <v>180</v>
      </c>
      <c r="D154" s="96"/>
      <c r="E154" s="51">
        <v>187</v>
      </c>
      <c r="F154" s="55">
        <f>[3]ЗАКЛИСТ!D124</f>
        <v>27150</v>
      </c>
      <c r="G154" s="55">
        <f>[3]ЗАКЛИСТ!C124</f>
        <v>27150</v>
      </c>
    </row>
    <row r="155" spans="1:7" ht="21" customHeight="1" x14ac:dyDescent="0.3">
      <c r="A155" s="51">
        <v>65</v>
      </c>
      <c r="B155" s="51">
        <v>247</v>
      </c>
      <c r="C155" s="24" t="s">
        <v>181</v>
      </c>
      <c r="D155" s="96"/>
      <c r="E155" s="51">
        <v>188</v>
      </c>
      <c r="F155" s="55">
        <f>[3]ЗАКЛИСТ!D125</f>
        <v>0</v>
      </c>
      <c r="G155" s="55">
        <f>[3]ЗАКЛИСТ!C125</f>
        <v>0</v>
      </c>
    </row>
    <row r="156" spans="1:7" ht="22.5" customHeight="1" x14ac:dyDescent="0.3">
      <c r="A156" s="62"/>
      <c r="B156" s="62"/>
      <c r="C156" s="82" t="s">
        <v>182</v>
      </c>
      <c r="D156" s="98"/>
      <c r="E156" s="62"/>
      <c r="F156" s="42"/>
      <c r="G156" s="42"/>
    </row>
    <row r="157" spans="1:7" x14ac:dyDescent="0.3">
      <c r="A157" s="63"/>
      <c r="B157" s="63"/>
      <c r="C157" s="77" t="s">
        <v>183</v>
      </c>
      <c r="D157" s="89"/>
      <c r="E157" s="63">
        <v>189</v>
      </c>
      <c r="F157" s="64">
        <f>F158+F159+F160+F162+F163</f>
        <v>3017</v>
      </c>
      <c r="G157" s="64">
        <f>G158+G159+G160+G162+G163</f>
        <v>3017</v>
      </c>
    </row>
    <row r="158" spans="1:7" ht="21" customHeight="1" x14ac:dyDescent="0.3">
      <c r="A158" s="51">
        <v>66</v>
      </c>
      <c r="B158" s="51">
        <v>250</v>
      </c>
      <c r="C158" s="24" t="s">
        <v>184</v>
      </c>
      <c r="D158" s="96"/>
      <c r="E158" s="51">
        <v>190</v>
      </c>
      <c r="F158" s="55">
        <f>[3]ЗАКЛИСТ!D126</f>
        <v>0</v>
      </c>
      <c r="G158" s="55">
        <f>[3]ЗАКЛИСТ!C126</f>
        <v>0</v>
      </c>
    </row>
    <row r="159" spans="1:7" ht="21" customHeight="1" x14ac:dyDescent="0.3">
      <c r="A159" s="51"/>
      <c r="B159" s="51">
        <v>251</v>
      </c>
      <c r="C159" s="24" t="s">
        <v>185</v>
      </c>
      <c r="D159" s="96"/>
      <c r="E159" s="51">
        <v>191</v>
      </c>
      <c r="F159" s="55">
        <f>[3]ЗАКЛИСТ!D127</f>
        <v>0</v>
      </c>
      <c r="G159" s="55">
        <f>[3]ЗАКЛИСТ!C127</f>
        <v>0</v>
      </c>
    </row>
    <row r="160" spans="1:7" ht="21" customHeight="1" x14ac:dyDescent="0.3">
      <c r="A160" s="51">
        <v>67</v>
      </c>
      <c r="B160" s="51">
        <v>252</v>
      </c>
      <c r="C160" s="24" t="s">
        <v>186</v>
      </c>
      <c r="D160" s="96"/>
      <c r="E160" s="51">
        <v>192</v>
      </c>
      <c r="F160" s="55">
        <f>[3]ЗАКЛИСТ!D128</f>
        <v>0</v>
      </c>
      <c r="G160" s="55">
        <f>[3]ЗАКЛИСТ!C128</f>
        <v>0</v>
      </c>
    </row>
    <row r="161" spans="1:9" ht="21" customHeight="1" x14ac:dyDescent="0.3">
      <c r="A161" s="62">
        <v>68</v>
      </c>
      <c r="B161" s="62">
        <v>253</v>
      </c>
      <c r="C161" s="82" t="s">
        <v>187</v>
      </c>
      <c r="D161" s="98"/>
      <c r="E161" s="62"/>
      <c r="F161" s="67"/>
      <c r="G161" s="42"/>
    </row>
    <row r="162" spans="1:9" ht="14.25" customHeight="1" x14ac:dyDescent="0.3">
      <c r="A162" s="63"/>
      <c r="B162" s="63"/>
      <c r="C162" s="77" t="s">
        <v>188</v>
      </c>
      <c r="D162" s="89"/>
      <c r="E162" s="63">
        <v>193</v>
      </c>
      <c r="F162" s="69">
        <f>[3]ЗАКЛИСТ!D129</f>
        <v>0</v>
      </c>
      <c r="G162" s="64">
        <f>[3]ЗАКЛИСТ!C129</f>
        <v>0</v>
      </c>
    </row>
    <row r="163" spans="1:9" ht="21" customHeight="1" x14ac:dyDescent="0.3">
      <c r="A163" s="51">
        <v>69</v>
      </c>
      <c r="B163" s="51">
        <v>255</v>
      </c>
      <c r="C163" s="24" t="s">
        <v>189</v>
      </c>
      <c r="D163" s="96"/>
      <c r="E163" s="51">
        <v>194</v>
      </c>
      <c r="F163" s="69">
        <f>[3]ЗАКЛИСТ!D130</f>
        <v>3017</v>
      </c>
      <c r="G163" s="64">
        <f>[3]ЗАКЛИСТ!C130</f>
        <v>3017</v>
      </c>
    </row>
    <row r="164" spans="1:9" x14ac:dyDescent="0.3">
      <c r="A164" s="70"/>
      <c r="B164" s="38"/>
    </row>
    <row r="165" spans="1:9" x14ac:dyDescent="0.3">
      <c r="A165" s="70"/>
      <c r="B165" s="38"/>
    </row>
    <row r="166" spans="1:9" x14ac:dyDescent="0.3">
      <c r="A166" s="70"/>
      <c r="B166" s="38"/>
    </row>
    <row r="167" spans="1:9" ht="14.25" customHeight="1" x14ac:dyDescent="0.3">
      <c r="A167" s="11"/>
      <c r="B167" s="12" t="s">
        <v>6</v>
      </c>
      <c r="C167" s="13" t="s">
        <v>7</v>
      </c>
      <c r="D167" s="14"/>
      <c r="E167" s="15" t="s">
        <v>8</v>
      </c>
      <c r="F167" s="25" t="s">
        <v>9</v>
      </c>
      <c r="G167" s="25"/>
    </row>
    <row r="168" spans="1:9" ht="14.25" customHeight="1" x14ac:dyDescent="0.3">
      <c r="A168" s="19" t="s">
        <v>10</v>
      </c>
      <c r="B168" s="20"/>
      <c r="C168" s="21"/>
      <c r="D168" s="22"/>
      <c r="E168" s="23"/>
      <c r="F168" s="90" t="s">
        <v>13</v>
      </c>
      <c r="G168" s="15" t="s">
        <v>128</v>
      </c>
    </row>
    <row r="169" spans="1:9" ht="14.25" customHeight="1" x14ac:dyDescent="0.3">
      <c r="A169" s="19" t="s">
        <v>12</v>
      </c>
      <c r="B169" s="20"/>
      <c r="C169" s="21"/>
      <c r="D169" s="22"/>
      <c r="E169" s="23"/>
      <c r="F169" s="19" t="s">
        <v>17</v>
      </c>
      <c r="G169" s="23"/>
      <c r="H169" s="91"/>
      <c r="I169" s="92"/>
    </row>
    <row r="170" spans="1:9" ht="14.25" customHeight="1" x14ac:dyDescent="0.3">
      <c r="A170" s="27"/>
      <c r="B170" s="28"/>
      <c r="C170" s="29"/>
      <c r="D170" s="30"/>
      <c r="E170" s="31"/>
      <c r="F170" s="93"/>
      <c r="G170" s="94" t="s">
        <v>129</v>
      </c>
      <c r="H170" s="91"/>
      <c r="I170" s="92"/>
    </row>
    <row r="171" spans="1:9" x14ac:dyDescent="0.3">
      <c r="A171" s="33">
        <v>1</v>
      </c>
      <c r="B171" s="33">
        <v>2</v>
      </c>
      <c r="C171" s="34">
        <v>3</v>
      </c>
      <c r="D171" s="35"/>
      <c r="E171" s="33">
        <v>4</v>
      </c>
      <c r="F171" s="33">
        <v>5</v>
      </c>
      <c r="G171" s="33">
        <v>6</v>
      </c>
      <c r="H171" s="36"/>
      <c r="I171" s="36"/>
    </row>
    <row r="172" spans="1:9" ht="21.75" customHeight="1" x14ac:dyDescent="0.3">
      <c r="A172" s="51">
        <v>70</v>
      </c>
      <c r="B172" s="51">
        <v>26</v>
      </c>
      <c r="C172" s="53" t="s">
        <v>190</v>
      </c>
      <c r="D172" s="54"/>
      <c r="E172" s="51">
        <v>195</v>
      </c>
      <c r="F172" s="55">
        <f>SUM([3]ЗАКЛИСТ!D131:D134)</f>
        <v>0</v>
      </c>
      <c r="G172" s="55">
        <f>SUM([3]ЗАКЛИСТ!C131:C134)</f>
        <v>0</v>
      </c>
    </row>
    <row r="173" spans="1:9" ht="21.75" customHeight="1" x14ac:dyDescent="0.3">
      <c r="A173" s="51">
        <v>71</v>
      </c>
      <c r="B173" s="51">
        <v>27</v>
      </c>
      <c r="C173" s="53" t="s">
        <v>191</v>
      </c>
      <c r="D173" s="54"/>
      <c r="E173" s="51">
        <v>196</v>
      </c>
      <c r="F173" s="55">
        <f>SUM([3]ЗАКЛИСТ!D135:D137)</f>
        <v>0</v>
      </c>
      <c r="G173" s="55">
        <f>SUM([3]ЗАКЛИСТ!C135:C137)</f>
        <v>0</v>
      </c>
    </row>
    <row r="174" spans="1:9" ht="19.5" customHeight="1" x14ac:dyDescent="0.3">
      <c r="A174" s="62"/>
      <c r="B174" s="62"/>
      <c r="C174" s="39" t="s">
        <v>192</v>
      </c>
      <c r="D174" s="40"/>
      <c r="E174" s="62"/>
      <c r="F174" s="42"/>
      <c r="G174" s="42"/>
    </row>
    <row r="175" spans="1:9" x14ac:dyDescent="0.3">
      <c r="A175" s="63">
        <v>72</v>
      </c>
      <c r="B175" s="63">
        <v>28</v>
      </c>
      <c r="C175" s="59" t="s">
        <v>193</v>
      </c>
      <c r="D175" s="60"/>
      <c r="E175" s="63">
        <v>197</v>
      </c>
      <c r="F175" s="64">
        <f>SUM([3]ЗАКЛИСТ!D138:D144)</f>
        <v>0</v>
      </c>
      <c r="G175" s="64">
        <f>SUM([3]ЗАКЛИСТ!C138:C144)</f>
        <v>0</v>
      </c>
    </row>
    <row r="176" spans="1:9" ht="21.75" customHeight="1" x14ac:dyDescent="0.3">
      <c r="A176" s="51">
        <v>73</v>
      </c>
      <c r="B176" s="51">
        <v>29</v>
      </c>
      <c r="C176" s="24" t="s">
        <v>194</v>
      </c>
      <c r="D176" s="96"/>
      <c r="E176" s="51">
        <v>198</v>
      </c>
      <c r="F176" s="55">
        <f>SUM([3]ЗАКЛИСТ!D145:D150)</f>
        <v>35597</v>
      </c>
      <c r="G176" s="55">
        <f>SUM([3]ЗАКЛИСТ!C145:C150)</f>
        <v>35597</v>
      </c>
    </row>
    <row r="177" spans="1:7" ht="24.75" customHeight="1" x14ac:dyDescent="0.3">
      <c r="A177" s="51">
        <v>74</v>
      </c>
      <c r="B177" s="51">
        <v>98</v>
      </c>
      <c r="C177" s="24" t="s">
        <v>195</v>
      </c>
      <c r="D177" s="96"/>
      <c r="E177" s="51">
        <v>199</v>
      </c>
      <c r="F177" s="55"/>
      <c r="G177" s="55"/>
    </row>
    <row r="178" spans="1:7" ht="21.75" customHeight="1" x14ac:dyDescent="0.3">
      <c r="A178" s="62"/>
      <c r="B178" s="62"/>
      <c r="C178" s="103" t="s">
        <v>196</v>
      </c>
      <c r="D178" s="97"/>
      <c r="E178" s="62"/>
      <c r="F178" s="42"/>
      <c r="G178" s="42"/>
    </row>
    <row r="179" spans="1:7" ht="15.75" customHeight="1" x14ac:dyDescent="0.3">
      <c r="A179" s="63"/>
      <c r="B179" s="63"/>
      <c r="C179" s="77" t="s">
        <v>197</v>
      </c>
      <c r="D179" s="3"/>
      <c r="E179" s="63">
        <v>200</v>
      </c>
      <c r="F179" s="64">
        <f>F111+F116+F118+F128+F177</f>
        <v>65764</v>
      </c>
      <c r="G179" s="64">
        <f>G111+G116+G118+G128+G177</f>
        <v>86119</v>
      </c>
    </row>
    <row r="180" spans="1:7" ht="18" customHeight="1" x14ac:dyDescent="0.3">
      <c r="A180" s="51">
        <v>75</v>
      </c>
      <c r="B180" s="51" t="s">
        <v>198</v>
      </c>
      <c r="C180" s="24" t="s">
        <v>199</v>
      </c>
      <c r="D180" s="96"/>
      <c r="E180" s="51">
        <v>201</v>
      </c>
      <c r="F180" s="55">
        <f>[3]ЗАКЛИСТ!D370+[3]ЗАКЛИСТ!D371+[3]ЗАКЛИСТ!D372+[3]ЗАКЛИСТ!D373</f>
        <v>0</v>
      </c>
      <c r="G180" s="55">
        <f>[3]ЗАКЛИСТ!C370+[3]ЗАКЛИСТ!C371+[3]ЗАКЛИСТ!C372+[3]ЗАКЛИСТ!C373</f>
        <v>0</v>
      </c>
    </row>
    <row r="181" spans="1:7" x14ac:dyDescent="0.3">
      <c r="A181" s="70"/>
      <c r="B181" s="38"/>
    </row>
    <row r="182" spans="1:7" x14ac:dyDescent="0.3">
      <c r="A182" s="70"/>
      <c r="B182" s="38"/>
    </row>
    <row r="183" spans="1:7" x14ac:dyDescent="0.3">
      <c r="A183" s="70"/>
      <c r="B183" s="38"/>
    </row>
    <row r="184" spans="1:7" x14ac:dyDescent="0.3">
      <c r="A184" s="70"/>
      <c r="B184" s="38"/>
    </row>
    <row r="185" spans="1:7" x14ac:dyDescent="0.3">
      <c r="A185" s="70"/>
      <c r="B185" s="38"/>
    </row>
    <row r="186" spans="1:7" x14ac:dyDescent="0.3">
      <c r="A186" s="70" t="s">
        <v>200</v>
      </c>
      <c r="B186" s="38"/>
      <c r="D186" s="92" t="s">
        <v>201</v>
      </c>
      <c r="F186" s="104" t="s">
        <v>202</v>
      </c>
      <c r="G186" s="104"/>
    </row>
    <row r="187" spans="1:7" x14ac:dyDescent="0.3">
      <c r="A187" s="70" t="s">
        <v>203</v>
      </c>
      <c r="B187" s="105" t="str">
        <f>[3]ПОДАТОЦИ!C17</f>
        <v>28.02.2026</v>
      </c>
      <c r="D187" s="92" t="s">
        <v>204</v>
      </c>
      <c r="F187" s="106" t="str">
        <f>[3]ПОДАТОЦИ!C10</f>
        <v>Проф.др.Мери Трајковска</v>
      </c>
      <c r="G187" s="106"/>
    </row>
    <row r="188" spans="1:7" x14ac:dyDescent="0.3">
      <c r="A188" s="70"/>
      <c r="B188" s="38"/>
      <c r="D188" s="107" t="str">
        <f>[3]ПОДАТОЦИ!C9</f>
        <v>Дипл.ек.Лидија Тапшанова</v>
      </c>
      <c r="E188" s="10" t="s">
        <v>205</v>
      </c>
      <c r="F188" s="108"/>
    </row>
    <row r="189" spans="1:7" x14ac:dyDescent="0.3">
      <c r="A189" s="70"/>
      <c r="B189" s="38"/>
    </row>
    <row r="190" spans="1:7" x14ac:dyDescent="0.3">
      <c r="A190" s="70"/>
      <c r="B190" s="38"/>
      <c r="D190" s="1" t="s">
        <v>206</v>
      </c>
      <c r="F190" s="1" t="s">
        <v>207</v>
      </c>
    </row>
    <row r="191" spans="1:7" x14ac:dyDescent="0.3">
      <c r="A191" s="70"/>
      <c r="B191" s="38"/>
    </row>
    <row r="192" spans="1:7" x14ac:dyDescent="0.3">
      <c r="A192" s="70"/>
      <c r="B192" s="38"/>
    </row>
    <row r="193" spans="1:2" x14ac:dyDescent="0.3">
      <c r="A193" s="70"/>
      <c r="B193" s="38"/>
    </row>
    <row r="194" spans="1:2" x14ac:dyDescent="0.3">
      <c r="A194" s="70"/>
      <c r="B194" s="38"/>
    </row>
    <row r="195" spans="1:2" x14ac:dyDescent="0.3">
      <c r="A195" s="70"/>
      <c r="B195" s="38"/>
    </row>
    <row r="196" spans="1:2" x14ac:dyDescent="0.3">
      <c r="A196" s="70"/>
      <c r="B196" s="38"/>
    </row>
    <row r="197" spans="1:2" x14ac:dyDescent="0.3">
      <c r="A197" s="70"/>
      <c r="B197" s="38"/>
    </row>
    <row r="198" spans="1:2" x14ac:dyDescent="0.3">
      <c r="A198" s="70"/>
      <c r="B198" s="38"/>
    </row>
    <row r="199" spans="1:2" x14ac:dyDescent="0.3">
      <c r="A199" s="70"/>
      <c r="B199" s="38"/>
    </row>
    <row r="200" spans="1:2" x14ac:dyDescent="0.3">
      <c r="A200" s="70"/>
      <c r="B200" s="38"/>
    </row>
    <row r="201" spans="1:2" x14ac:dyDescent="0.3">
      <c r="A201" s="70"/>
      <c r="B201" s="38"/>
    </row>
    <row r="202" spans="1:2" x14ac:dyDescent="0.3">
      <c r="A202" s="70"/>
      <c r="B202" s="38"/>
    </row>
    <row r="203" spans="1:2" x14ac:dyDescent="0.3">
      <c r="A203" s="70"/>
      <c r="B203" s="38"/>
    </row>
    <row r="204" spans="1:2" x14ac:dyDescent="0.3">
      <c r="A204" s="70"/>
      <c r="B204" s="38"/>
    </row>
    <row r="205" spans="1:2" x14ac:dyDescent="0.3">
      <c r="A205" s="70"/>
      <c r="B205" s="38"/>
    </row>
    <row r="206" spans="1:2" x14ac:dyDescent="0.3">
      <c r="A206" s="70"/>
      <c r="B206" s="38"/>
    </row>
    <row r="207" spans="1:2" x14ac:dyDescent="0.3">
      <c r="A207" s="70"/>
      <c r="B207" s="38"/>
    </row>
    <row r="208" spans="1:2" x14ac:dyDescent="0.3">
      <c r="A208" s="70"/>
      <c r="B208" s="38"/>
    </row>
    <row r="209" spans="1:2" x14ac:dyDescent="0.3">
      <c r="A209" s="70"/>
      <c r="B209" s="38"/>
    </row>
    <row r="210" spans="1:2" x14ac:dyDescent="0.3">
      <c r="A210" s="70"/>
      <c r="B210" s="38"/>
    </row>
    <row r="211" spans="1:2" x14ac:dyDescent="0.3">
      <c r="A211" s="70"/>
      <c r="B211" s="38"/>
    </row>
    <row r="212" spans="1:2" x14ac:dyDescent="0.3">
      <c r="A212" s="70"/>
      <c r="B212" s="38"/>
    </row>
    <row r="213" spans="1:2" x14ac:dyDescent="0.3">
      <c r="A213" s="70"/>
      <c r="B213" s="38"/>
    </row>
    <row r="214" spans="1:2" x14ac:dyDescent="0.3">
      <c r="A214" s="70"/>
      <c r="B214" s="38"/>
    </row>
    <row r="215" spans="1:2" x14ac:dyDescent="0.3">
      <c r="A215" s="70"/>
      <c r="B215" s="38"/>
    </row>
    <row r="216" spans="1:2" x14ac:dyDescent="0.3">
      <c r="A216" s="70"/>
      <c r="B216" s="38"/>
    </row>
    <row r="217" spans="1:2" x14ac:dyDescent="0.3">
      <c r="A217" s="70"/>
      <c r="B217" s="38"/>
    </row>
    <row r="218" spans="1:2" x14ac:dyDescent="0.3">
      <c r="A218" s="70"/>
      <c r="B218" s="38"/>
    </row>
    <row r="219" spans="1:2" x14ac:dyDescent="0.3">
      <c r="A219" s="70"/>
      <c r="B219" s="38"/>
    </row>
    <row r="220" spans="1:2" x14ac:dyDescent="0.3">
      <c r="A220" s="70"/>
      <c r="B220" s="38"/>
    </row>
    <row r="221" spans="1:2" x14ac:dyDescent="0.3">
      <c r="A221" s="70"/>
      <c r="B221" s="38"/>
    </row>
    <row r="222" spans="1:2" x14ac:dyDescent="0.3">
      <c r="A222" s="70"/>
      <c r="B222" s="38"/>
    </row>
    <row r="223" spans="1:2" x14ac:dyDescent="0.3">
      <c r="A223" s="70"/>
      <c r="B223" s="38"/>
    </row>
    <row r="224" spans="1:2" x14ac:dyDescent="0.3">
      <c r="A224" s="70"/>
      <c r="B224" s="38"/>
    </row>
    <row r="225" spans="1:2" x14ac:dyDescent="0.3">
      <c r="A225" s="70"/>
      <c r="B225" s="38"/>
    </row>
    <row r="226" spans="1:2" x14ac:dyDescent="0.3">
      <c r="A226" s="70"/>
      <c r="B226" s="38"/>
    </row>
    <row r="227" spans="1:2" x14ac:dyDescent="0.3">
      <c r="A227" s="70"/>
      <c r="B227" s="71"/>
    </row>
    <row r="228" spans="1:2" x14ac:dyDescent="0.3">
      <c r="A228" s="70"/>
      <c r="B228" s="71"/>
    </row>
    <row r="229" spans="1:2" x14ac:dyDescent="0.3">
      <c r="A229" s="70"/>
      <c r="B229" s="71"/>
    </row>
    <row r="230" spans="1:2" x14ac:dyDescent="0.3">
      <c r="A230" s="70"/>
      <c r="B230" s="71"/>
    </row>
    <row r="231" spans="1:2" x14ac:dyDescent="0.3">
      <c r="A231" s="70"/>
      <c r="B231" s="71"/>
    </row>
    <row r="232" spans="1:2" x14ac:dyDescent="0.3">
      <c r="A232" s="70"/>
      <c r="B232" s="71"/>
    </row>
    <row r="233" spans="1:2" x14ac:dyDescent="0.3">
      <c r="A233" s="70"/>
      <c r="B233" s="71"/>
    </row>
    <row r="234" spans="1:2" x14ac:dyDescent="0.3">
      <c r="A234" s="70"/>
      <c r="B234" s="71"/>
    </row>
    <row r="235" spans="1:2" x14ac:dyDescent="0.3">
      <c r="A235" s="70"/>
      <c r="B235" s="71"/>
    </row>
    <row r="236" spans="1:2" x14ac:dyDescent="0.3">
      <c r="A236" s="70"/>
      <c r="B236" s="71"/>
    </row>
    <row r="237" spans="1:2" x14ac:dyDescent="0.3">
      <c r="A237" s="70"/>
      <c r="B237" s="71"/>
    </row>
    <row r="238" spans="1:2" x14ac:dyDescent="0.3">
      <c r="A238" s="70"/>
      <c r="B238" s="71"/>
    </row>
    <row r="239" spans="1:2" x14ac:dyDescent="0.3">
      <c r="A239" s="70"/>
      <c r="B239" s="71"/>
    </row>
    <row r="240" spans="1:2" x14ac:dyDescent="0.3">
      <c r="A240" s="70"/>
      <c r="B240" s="71"/>
    </row>
    <row r="241" spans="1:2" x14ac:dyDescent="0.3">
      <c r="A241" s="70"/>
      <c r="B241" s="71"/>
    </row>
    <row r="242" spans="1:2" x14ac:dyDescent="0.3">
      <c r="A242" s="70"/>
      <c r="B242" s="71"/>
    </row>
    <row r="243" spans="1:2" x14ac:dyDescent="0.3">
      <c r="A243" s="70"/>
      <c r="B243" s="70"/>
    </row>
    <row r="244" spans="1:2" x14ac:dyDescent="0.3">
      <c r="A244" s="70"/>
      <c r="B244" s="70"/>
    </row>
    <row r="245" spans="1:2" x14ac:dyDescent="0.3">
      <c r="A245" s="70"/>
      <c r="B245" s="70"/>
    </row>
    <row r="246" spans="1:2" x14ac:dyDescent="0.3">
      <c r="B246" s="70"/>
    </row>
    <row r="247" spans="1:2" x14ac:dyDescent="0.3">
      <c r="B247" s="70"/>
    </row>
    <row r="248" spans="1:2" x14ac:dyDescent="0.3">
      <c r="B248" s="70"/>
    </row>
    <row r="249" spans="1:2" x14ac:dyDescent="0.3">
      <c r="B249" s="70"/>
    </row>
    <row r="250" spans="1:2" x14ac:dyDescent="0.3">
      <c r="B250" s="70"/>
    </row>
    <row r="251" spans="1:2" x14ac:dyDescent="0.3">
      <c r="B251" s="70"/>
    </row>
    <row r="252" spans="1:2" x14ac:dyDescent="0.3">
      <c r="B252" s="70"/>
    </row>
    <row r="253" spans="1:2" x14ac:dyDescent="0.3">
      <c r="B253" s="70"/>
    </row>
    <row r="254" spans="1:2" x14ac:dyDescent="0.3">
      <c r="B254" s="70"/>
    </row>
    <row r="255" spans="1:2" x14ac:dyDescent="0.3">
      <c r="B255" s="70"/>
    </row>
    <row r="256" spans="1:2" x14ac:dyDescent="0.3">
      <c r="B256" s="70"/>
    </row>
    <row r="257" spans="2:2" x14ac:dyDescent="0.3">
      <c r="B257" s="70"/>
    </row>
    <row r="258" spans="2:2" x14ac:dyDescent="0.3">
      <c r="B258" s="70"/>
    </row>
    <row r="259" spans="2:2" x14ac:dyDescent="0.3">
      <c r="B259" s="70"/>
    </row>
    <row r="260" spans="2:2" x14ac:dyDescent="0.3">
      <c r="B260" s="70"/>
    </row>
    <row r="261" spans="2:2" x14ac:dyDescent="0.3">
      <c r="B261" s="70"/>
    </row>
    <row r="262" spans="2:2" x14ac:dyDescent="0.3">
      <c r="B262" s="70"/>
    </row>
    <row r="263" spans="2:2" x14ac:dyDescent="0.3">
      <c r="B263" s="70"/>
    </row>
    <row r="264" spans="2:2" x14ac:dyDescent="0.3">
      <c r="B264" s="70"/>
    </row>
    <row r="265" spans="2:2" x14ac:dyDescent="0.3">
      <c r="B265" s="70"/>
    </row>
    <row r="266" spans="2:2" x14ac:dyDescent="0.3">
      <c r="B266" s="70"/>
    </row>
    <row r="267" spans="2:2" x14ac:dyDescent="0.3">
      <c r="B267" s="70"/>
    </row>
    <row r="268" spans="2:2" x14ac:dyDescent="0.3">
      <c r="B268" s="70"/>
    </row>
    <row r="269" spans="2:2" x14ac:dyDescent="0.3">
      <c r="B269" s="70"/>
    </row>
    <row r="270" spans="2:2" x14ac:dyDescent="0.3">
      <c r="B270" s="70"/>
    </row>
    <row r="271" spans="2:2" x14ac:dyDescent="0.3">
      <c r="B271" s="70"/>
    </row>
    <row r="272" spans="2:2" x14ac:dyDescent="0.3">
      <c r="B272" s="70"/>
    </row>
    <row r="273" spans="2:2" x14ac:dyDescent="0.3">
      <c r="B273" s="70"/>
    </row>
    <row r="274" spans="2:2" x14ac:dyDescent="0.3">
      <c r="B274" s="70"/>
    </row>
    <row r="275" spans="2:2" x14ac:dyDescent="0.3">
      <c r="B275" s="70"/>
    </row>
    <row r="276" spans="2:2" x14ac:dyDescent="0.3">
      <c r="B276" s="70"/>
    </row>
    <row r="277" spans="2:2" x14ac:dyDescent="0.3">
      <c r="B277" s="70"/>
    </row>
    <row r="278" spans="2:2" x14ac:dyDescent="0.3">
      <c r="B278" s="70"/>
    </row>
    <row r="279" spans="2:2" x14ac:dyDescent="0.3">
      <c r="B279" s="70"/>
    </row>
    <row r="280" spans="2:2" x14ac:dyDescent="0.3">
      <c r="B280" s="70"/>
    </row>
    <row r="281" spans="2:2" x14ac:dyDescent="0.3">
      <c r="B281" s="70"/>
    </row>
    <row r="282" spans="2:2" x14ac:dyDescent="0.3">
      <c r="B282" s="70"/>
    </row>
    <row r="283" spans="2:2" x14ac:dyDescent="0.3">
      <c r="B283" s="70"/>
    </row>
    <row r="284" spans="2:2" x14ac:dyDescent="0.3">
      <c r="B284" s="70"/>
    </row>
    <row r="285" spans="2:2" x14ac:dyDescent="0.3">
      <c r="B285" s="70"/>
    </row>
    <row r="286" spans="2:2" x14ac:dyDescent="0.3">
      <c r="B286" s="70"/>
    </row>
    <row r="287" spans="2:2" x14ac:dyDescent="0.3">
      <c r="B287" s="70"/>
    </row>
    <row r="288" spans="2:2" x14ac:dyDescent="0.3">
      <c r="B288" s="70"/>
    </row>
    <row r="289" spans="2:2" x14ac:dyDescent="0.3">
      <c r="B289" s="70"/>
    </row>
    <row r="290" spans="2:2" x14ac:dyDescent="0.3">
      <c r="B290" s="70"/>
    </row>
    <row r="291" spans="2:2" x14ac:dyDescent="0.3">
      <c r="B291" s="70"/>
    </row>
    <row r="292" spans="2:2" x14ac:dyDescent="0.3">
      <c r="B292" s="70"/>
    </row>
    <row r="293" spans="2:2" x14ac:dyDescent="0.3">
      <c r="B293" s="70"/>
    </row>
    <row r="294" spans="2:2" x14ac:dyDescent="0.3">
      <c r="B294" s="70"/>
    </row>
    <row r="295" spans="2:2" x14ac:dyDescent="0.3">
      <c r="B295" s="70"/>
    </row>
    <row r="296" spans="2:2" x14ac:dyDescent="0.3">
      <c r="B296" s="70"/>
    </row>
    <row r="297" spans="2:2" x14ac:dyDescent="0.3">
      <c r="B297" s="70"/>
    </row>
    <row r="298" spans="2:2" x14ac:dyDescent="0.3">
      <c r="B298" s="70"/>
    </row>
    <row r="299" spans="2:2" x14ac:dyDescent="0.3">
      <c r="B299" s="70"/>
    </row>
    <row r="300" spans="2:2" x14ac:dyDescent="0.3">
      <c r="B300" s="70"/>
    </row>
    <row r="301" spans="2:2" x14ac:dyDescent="0.3">
      <c r="B301" s="70"/>
    </row>
    <row r="302" spans="2:2" x14ac:dyDescent="0.3">
      <c r="B302" s="70"/>
    </row>
    <row r="303" spans="2:2" x14ac:dyDescent="0.3">
      <c r="B303" s="70"/>
    </row>
    <row r="304" spans="2:2" x14ac:dyDescent="0.3">
      <c r="B304" s="70"/>
    </row>
    <row r="305" spans="2:2" x14ac:dyDescent="0.3">
      <c r="B305" s="70"/>
    </row>
    <row r="306" spans="2:2" x14ac:dyDescent="0.3">
      <c r="B306" s="70"/>
    </row>
    <row r="307" spans="2:2" x14ac:dyDescent="0.3">
      <c r="B307" s="70"/>
    </row>
    <row r="308" spans="2:2" x14ac:dyDescent="0.3">
      <c r="B308" s="70"/>
    </row>
    <row r="309" spans="2:2" x14ac:dyDescent="0.3">
      <c r="B309" s="70"/>
    </row>
    <row r="310" spans="2:2" x14ac:dyDescent="0.3">
      <c r="B310" s="70"/>
    </row>
    <row r="311" spans="2:2" x14ac:dyDescent="0.3">
      <c r="B311" s="70"/>
    </row>
    <row r="312" spans="2:2" x14ac:dyDescent="0.3">
      <c r="B312" s="70"/>
    </row>
    <row r="313" spans="2:2" x14ac:dyDescent="0.3">
      <c r="B313" s="70"/>
    </row>
    <row r="314" spans="2:2" x14ac:dyDescent="0.3">
      <c r="B314" s="70"/>
    </row>
    <row r="315" spans="2:2" x14ac:dyDescent="0.3">
      <c r="B315" s="70"/>
    </row>
    <row r="316" spans="2:2" x14ac:dyDescent="0.3">
      <c r="B316" s="70"/>
    </row>
    <row r="317" spans="2:2" x14ac:dyDescent="0.3">
      <c r="B317" s="70"/>
    </row>
    <row r="318" spans="2:2" x14ac:dyDescent="0.3">
      <c r="B318" s="70"/>
    </row>
    <row r="319" spans="2:2" x14ac:dyDescent="0.3">
      <c r="B319" s="70"/>
    </row>
    <row r="320" spans="2:2" x14ac:dyDescent="0.3">
      <c r="B320" s="70"/>
    </row>
    <row r="321" spans="2:2" x14ac:dyDescent="0.3">
      <c r="B321" s="70"/>
    </row>
    <row r="322" spans="2:2" x14ac:dyDescent="0.3">
      <c r="B322" s="70"/>
    </row>
    <row r="323" spans="2:2" x14ac:dyDescent="0.3">
      <c r="B323" s="70"/>
    </row>
    <row r="324" spans="2:2" x14ac:dyDescent="0.3">
      <c r="B324" s="70"/>
    </row>
    <row r="325" spans="2:2" x14ac:dyDescent="0.3">
      <c r="B325" s="70"/>
    </row>
    <row r="326" spans="2:2" x14ac:dyDescent="0.3">
      <c r="B326" s="70"/>
    </row>
    <row r="327" spans="2:2" x14ac:dyDescent="0.3">
      <c r="B327" s="70"/>
    </row>
    <row r="328" spans="2:2" x14ac:dyDescent="0.3">
      <c r="B328" s="70"/>
    </row>
    <row r="329" spans="2:2" x14ac:dyDescent="0.3">
      <c r="B329" s="70"/>
    </row>
    <row r="330" spans="2:2" x14ac:dyDescent="0.3">
      <c r="B330" s="70"/>
    </row>
    <row r="331" spans="2:2" x14ac:dyDescent="0.3">
      <c r="B331" s="70"/>
    </row>
    <row r="332" spans="2:2" x14ac:dyDescent="0.3">
      <c r="B332" s="70"/>
    </row>
    <row r="333" spans="2:2" x14ac:dyDescent="0.3">
      <c r="B333" s="70"/>
    </row>
    <row r="334" spans="2:2" x14ac:dyDescent="0.3">
      <c r="B334" s="70"/>
    </row>
    <row r="335" spans="2:2" x14ac:dyDescent="0.3">
      <c r="B335" s="70"/>
    </row>
    <row r="336" spans="2:2" x14ac:dyDescent="0.3">
      <c r="B336" s="70"/>
    </row>
    <row r="337" spans="2:2" x14ac:dyDescent="0.3">
      <c r="B337" s="70"/>
    </row>
    <row r="338" spans="2:2" x14ac:dyDescent="0.3">
      <c r="B338" s="70"/>
    </row>
    <row r="339" spans="2:2" x14ac:dyDescent="0.3">
      <c r="B339" s="70"/>
    </row>
    <row r="340" spans="2:2" x14ac:dyDescent="0.3">
      <c r="B340" s="70"/>
    </row>
    <row r="341" spans="2:2" x14ac:dyDescent="0.3">
      <c r="B341" s="70"/>
    </row>
    <row r="342" spans="2:2" x14ac:dyDescent="0.3">
      <c r="B342" s="70"/>
    </row>
    <row r="343" spans="2:2" x14ac:dyDescent="0.3">
      <c r="B343" s="70"/>
    </row>
    <row r="344" spans="2:2" x14ac:dyDescent="0.3">
      <c r="B344" s="70"/>
    </row>
    <row r="345" spans="2:2" x14ac:dyDescent="0.3">
      <c r="B345" s="70"/>
    </row>
    <row r="346" spans="2:2" x14ac:dyDescent="0.3">
      <c r="B346" s="70"/>
    </row>
    <row r="347" spans="2:2" x14ac:dyDescent="0.3">
      <c r="B347" s="70"/>
    </row>
    <row r="348" spans="2:2" x14ac:dyDescent="0.3">
      <c r="B348" s="70"/>
    </row>
    <row r="349" spans="2:2" x14ac:dyDescent="0.3">
      <c r="B349" s="70"/>
    </row>
    <row r="350" spans="2:2" x14ac:dyDescent="0.3">
      <c r="B350" s="70"/>
    </row>
    <row r="351" spans="2:2" x14ac:dyDescent="0.3">
      <c r="B351" s="70"/>
    </row>
    <row r="352" spans="2:2" x14ac:dyDescent="0.3">
      <c r="B352" s="70"/>
    </row>
    <row r="353" spans="2:2" x14ac:dyDescent="0.3">
      <c r="B353" s="70"/>
    </row>
    <row r="354" spans="2:2" x14ac:dyDescent="0.3">
      <c r="B354" s="70"/>
    </row>
    <row r="355" spans="2:2" x14ac:dyDescent="0.3">
      <c r="B355" s="70"/>
    </row>
    <row r="356" spans="2:2" x14ac:dyDescent="0.3">
      <c r="B356" s="70"/>
    </row>
    <row r="357" spans="2:2" x14ac:dyDescent="0.3">
      <c r="B357" s="70"/>
    </row>
    <row r="358" spans="2:2" x14ac:dyDescent="0.3">
      <c r="B358" s="70"/>
    </row>
    <row r="359" spans="2:2" x14ac:dyDescent="0.3">
      <c r="B359" s="70"/>
    </row>
    <row r="360" spans="2:2" x14ac:dyDescent="0.3">
      <c r="B360" s="70"/>
    </row>
    <row r="361" spans="2:2" x14ac:dyDescent="0.3">
      <c r="B361" s="70"/>
    </row>
    <row r="362" spans="2:2" x14ac:dyDescent="0.3">
      <c r="B362" s="70"/>
    </row>
    <row r="363" spans="2:2" x14ac:dyDescent="0.3">
      <c r="B363" s="70"/>
    </row>
    <row r="364" spans="2:2" x14ac:dyDescent="0.3">
      <c r="B364" s="70"/>
    </row>
    <row r="365" spans="2:2" x14ac:dyDescent="0.3">
      <c r="B365" s="70"/>
    </row>
    <row r="366" spans="2:2" x14ac:dyDescent="0.3">
      <c r="B366" s="70"/>
    </row>
    <row r="367" spans="2:2" x14ac:dyDescent="0.3">
      <c r="B367" s="70"/>
    </row>
    <row r="368" spans="2:2" x14ac:dyDescent="0.3">
      <c r="B368" s="70"/>
    </row>
    <row r="369" spans="2:2" x14ac:dyDescent="0.3">
      <c r="B369" s="70"/>
    </row>
    <row r="370" spans="2:2" x14ac:dyDescent="0.3">
      <c r="B370" s="70"/>
    </row>
    <row r="371" spans="2:2" x14ac:dyDescent="0.3">
      <c r="B371" s="70"/>
    </row>
    <row r="372" spans="2:2" x14ac:dyDescent="0.3">
      <c r="B372" s="70"/>
    </row>
    <row r="373" spans="2:2" x14ac:dyDescent="0.3">
      <c r="B373" s="70"/>
    </row>
    <row r="374" spans="2:2" x14ac:dyDescent="0.3">
      <c r="B374" s="70"/>
    </row>
    <row r="375" spans="2:2" x14ac:dyDescent="0.3">
      <c r="B375" s="70"/>
    </row>
    <row r="376" spans="2:2" x14ac:dyDescent="0.3">
      <c r="B376" s="70"/>
    </row>
    <row r="377" spans="2:2" x14ac:dyDescent="0.3">
      <c r="B377" s="70"/>
    </row>
    <row r="378" spans="2:2" x14ac:dyDescent="0.3">
      <c r="B378" s="70"/>
    </row>
    <row r="379" spans="2:2" x14ac:dyDescent="0.3">
      <c r="B379" s="70"/>
    </row>
    <row r="380" spans="2:2" x14ac:dyDescent="0.3">
      <c r="B380" s="70"/>
    </row>
    <row r="381" spans="2:2" x14ac:dyDescent="0.3">
      <c r="B381" s="70"/>
    </row>
    <row r="382" spans="2:2" x14ac:dyDescent="0.3">
      <c r="B382" s="70"/>
    </row>
    <row r="383" spans="2:2" x14ac:dyDescent="0.3">
      <c r="B383" s="70"/>
    </row>
    <row r="384" spans="2:2" x14ac:dyDescent="0.3">
      <c r="B384" s="70"/>
    </row>
    <row r="385" spans="2:2" x14ac:dyDescent="0.3">
      <c r="B385" s="70"/>
    </row>
    <row r="386" spans="2:2" x14ac:dyDescent="0.3">
      <c r="B386" s="70"/>
    </row>
    <row r="387" spans="2:2" x14ac:dyDescent="0.3">
      <c r="B387" s="70"/>
    </row>
    <row r="388" spans="2:2" x14ac:dyDescent="0.3">
      <c r="B388" s="70"/>
    </row>
    <row r="389" spans="2:2" x14ac:dyDescent="0.3">
      <c r="B389" s="70"/>
    </row>
    <row r="390" spans="2:2" x14ac:dyDescent="0.3">
      <c r="B390" s="70"/>
    </row>
    <row r="391" spans="2:2" x14ac:dyDescent="0.3">
      <c r="B391" s="70"/>
    </row>
    <row r="392" spans="2:2" x14ac:dyDescent="0.3">
      <c r="B392" s="70"/>
    </row>
    <row r="393" spans="2:2" x14ac:dyDescent="0.3">
      <c r="B393" s="70"/>
    </row>
    <row r="394" spans="2:2" x14ac:dyDescent="0.3">
      <c r="B394" s="70"/>
    </row>
    <row r="395" spans="2:2" x14ac:dyDescent="0.3">
      <c r="B395" s="70"/>
    </row>
    <row r="396" spans="2:2" x14ac:dyDescent="0.3">
      <c r="B396" s="70"/>
    </row>
    <row r="397" spans="2:2" x14ac:dyDescent="0.3">
      <c r="B397" s="70"/>
    </row>
    <row r="398" spans="2:2" x14ac:dyDescent="0.3">
      <c r="B398" s="70"/>
    </row>
    <row r="399" spans="2:2" x14ac:dyDescent="0.3">
      <c r="B399" s="70"/>
    </row>
    <row r="400" spans="2:2" x14ac:dyDescent="0.3">
      <c r="B400" s="70"/>
    </row>
    <row r="401" spans="2:2" x14ac:dyDescent="0.3">
      <c r="B401" s="70"/>
    </row>
    <row r="402" spans="2:2" x14ac:dyDescent="0.3">
      <c r="B402" s="70"/>
    </row>
    <row r="403" spans="2:2" x14ac:dyDescent="0.3">
      <c r="B403" s="70"/>
    </row>
    <row r="404" spans="2:2" x14ac:dyDescent="0.3">
      <c r="B404" s="70"/>
    </row>
    <row r="405" spans="2:2" x14ac:dyDescent="0.3">
      <c r="B405" s="70"/>
    </row>
    <row r="406" spans="2:2" x14ac:dyDescent="0.3">
      <c r="B406" s="70"/>
    </row>
    <row r="407" spans="2:2" x14ac:dyDescent="0.3">
      <c r="B407" s="70"/>
    </row>
    <row r="408" spans="2:2" x14ac:dyDescent="0.3">
      <c r="B408" s="70"/>
    </row>
    <row r="409" spans="2:2" x14ac:dyDescent="0.3">
      <c r="B409" s="70"/>
    </row>
    <row r="410" spans="2:2" x14ac:dyDescent="0.3">
      <c r="B410" s="70"/>
    </row>
    <row r="411" spans="2:2" x14ac:dyDescent="0.3">
      <c r="B411" s="70"/>
    </row>
    <row r="412" spans="2:2" x14ac:dyDescent="0.3">
      <c r="B412" s="70"/>
    </row>
    <row r="413" spans="2:2" x14ac:dyDescent="0.3">
      <c r="B413" s="70"/>
    </row>
    <row r="414" spans="2:2" x14ac:dyDescent="0.3">
      <c r="B414" s="70"/>
    </row>
    <row r="415" spans="2:2" x14ac:dyDescent="0.3">
      <c r="B415" s="70"/>
    </row>
    <row r="416" spans="2:2" x14ac:dyDescent="0.3">
      <c r="B416" s="70"/>
    </row>
    <row r="417" spans="2:2" x14ac:dyDescent="0.3">
      <c r="B417" s="70"/>
    </row>
    <row r="418" spans="2:2" x14ac:dyDescent="0.3">
      <c r="B418" s="70"/>
    </row>
    <row r="419" spans="2:2" x14ac:dyDescent="0.3">
      <c r="B419" s="70"/>
    </row>
    <row r="420" spans="2:2" x14ac:dyDescent="0.3">
      <c r="B420" s="70"/>
    </row>
    <row r="421" spans="2:2" x14ac:dyDescent="0.3">
      <c r="B421" s="70"/>
    </row>
    <row r="422" spans="2:2" x14ac:dyDescent="0.3">
      <c r="B422" s="70"/>
    </row>
    <row r="423" spans="2:2" x14ac:dyDescent="0.3">
      <c r="B423" s="70"/>
    </row>
    <row r="424" spans="2:2" x14ac:dyDescent="0.3">
      <c r="B424" s="70"/>
    </row>
    <row r="425" spans="2:2" x14ac:dyDescent="0.3">
      <c r="B425" s="70"/>
    </row>
    <row r="426" spans="2:2" x14ac:dyDescent="0.3">
      <c r="B426" s="70"/>
    </row>
    <row r="427" spans="2:2" x14ac:dyDescent="0.3">
      <c r="B427" s="70"/>
    </row>
  </sheetData>
  <mergeCells count="115">
    <mergeCell ref="F186:G186"/>
    <mergeCell ref="F187:G187"/>
    <mergeCell ref="C170:D170"/>
    <mergeCell ref="C171:D171"/>
    <mergeCell ref="C172:D172"/>
    <mergeCell ref="C173:D173"/>
    <mergeCell ref="C174:D174"/>
    <mergeCell ref="C175:D175"/>
    <mergeCell ref="C141:D141"/>
    <mergeCell ref="C142:D142"/>
    <mergeCell ref="B167:B169"/>
    <mergeCell ref="C167:D169"/>
    <mergeCell ref="E167:E169"/>
    <mergeCell ref="F167:G167"/>
    <mergeCell ref="G168:G169"/>
    <mergeCell ref="C108:D108"/>
    <mergeCell ref="C109:D109"/>
    <mergeCell ref="B138:B140"/>
    <mergeCell ref="C138:D140"/>
    <mergeCell ref="E138:E140"/>
    <mergeCell ref="F138:G138"/>
    <mergeCell ref="G139:G140"/>
    <mergeCell ref="B104:B106"/>
    <mergeCell ref="C104:D106"/>
    <mergeCell ref="E104:E106"/>
    <mergeCell ref="F104:G104"/>
    <mergeCell ref="G105:G106"/>
    <mergeCell ref="C107:D107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66:D66"/>
    <mergeCell ref="B72:B74"/>
    <mergeCell ref="C72:D74"/>
    <mergeCell ref="E72:E74"/>
    <mergeCell ref="F72:I72"/>
    <mergeCell ref="G73:I73"/>
    <mergeCell ref="G74:G75"/>
    <mergeCell ref="H74:H75"/>
    <mergeCell ref="C75:D75"/>
    <mergeCell ref="C45:D45"/>
    <mergeCell ref="C48:D48"/>
    <mergeCell ref="C49:D49"/>
    <mergeCell ref="C50:D50"/>
    <mergeCell ref="C51:D51"/>
    <mergeCell ref="C52:D52"/>
    <mergeCell ref="F40:I40"/>
    <mergeCell ref="G41:I41"/>
    <mergeCell ref="G42:G43"/>
    <mergeCell ref="H42:H43"/>
    <mergeCell ref="C43:D43"/>
    <mergeCell ref="C44:D44"/>
    <mergeCell ref="A37:A38"/>
    <mergeCell ref="B37:B38"/>
    <mergeCell ref="C37:D37"/>
    <mergeCell ref="E37:E38"/>
    <mergeCell ref="C38:D38"/>
    <mergeCell ref="B40:B42"/>
    <mergeCell ref="C40:D42"/>
    <mergeCell ref="E40:E42"/>
    <mergeCell ref="C31:D31"/>
    <mergeCell ref="C32:D32"/>
    <mergeCell ref="C33:D33"/>
    <mergeCell ref="C34:D34"/>
    <mergeCell ref="C35:D35"/>
    <mergeCell ref="C36:D36"/>
    <mergeCell ref="H26:H27"/>
    <mergeCell ref="I26:I27"/>
    <mergeCell ref="C27:D27"/>
    <mergeCell ref="C28:D28"/>
    <mergeCell ref="C29:D29"/>
    <mergeCell ref="C30:D30"/>
    <mergeCell ref="C25:D25"/>
    <mergeCell ref="A26:A27"/>
    <mergeCell ref="C26:D26"/>
    <mergeCell ref="E26:E27"/>
    <mergeCell ref="F26:F27"/>
    <mergeCell ref="G26:G27"/>
    <mergeCell ref="C20:D20"/>
    <mergeCell ref="C21:D21"/>
    <mergeCell ref="C22:D22"/>
    <mergeCell ref="E22:E24"/>
    <mergeCell ref="C23:D23"/>
    <mergeCell ref="C24:D24"/>
    <mergeCell ref="G12:I13"/>
    <mergeCell ref="G14:I14"/>
    <mergeCell ref="D15:F15"/>
    <mergeCell ref="B17:B19"/>
    <mergeCell ref="C17:D19"/>
    <mergeCell ref="E17:E19"/>
    <mergeCell ref="F17:I17"/>
    <mergeCell ref="G18:I18"/>
    <mergeCell ref="G19:G20"/>
    <mergeCell ref="H19:H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427"/>
  <sheetViews>
    <sheetView workbookViewId="0">
      <selection activeCell="I28" sqref="I28"/>
    </sheetView>
  </sheetViews>
  <sheetFormatPr defaultColWidth="9.109375" defaultRowHeight="14.4" x14ac:dyDescent="0.3"/>
  <cols>
    <col min="1" max="1" width="6.33203125" style="1" customWidth="1"/>
    <col min="2" max="2" width="10" style="1" customWidth="1"/>
    <col min="3" max="3" width="10.44140625" style="1" customWidth="1"/>
    <col min="4" max="4" width="37.33203125" style="1" customWidth="1"/>
    <col min="5" max="5" width="7.6640625" style="1" customWidth="1"/>
    <col min="6" max="6" width="17" style="1" customWidth="1"/>
    <col min="7" max="8" width="17.109375" style="1" customWidth="1"/>
    <col min="9" max="9" width="16.88671875" style="1" customWidth="1"/>
    <col min="10" max="16384" width="9.109375" style="1"/>
  </cols>
  <sheetData>
    <row r="12" spans="1:9" ht="13.2" customHeight="1" x14ac:dyDescent="0.3">
      <c r="A12" s="1" t="s">
        <v>0</v>
      </c>
      <c r="D12" s="2" t="str">
        <f>[4]ПОДАТОЦИ!C3</f>
        <v>ЈЗУ УК за гастроентерохепатологија</v>
      </c>
      <c r="E12" s="3"/>
      <c r="F12" s="3"/>
      <c r="G12" s="4" t="s">
        <v>1</v>
      </c>
      <c r="H12" s="4"/>
      <c r="I12" s="4"/>
    </row>
    <row r="13" spans="1:9" ht="13.2" customHeight="1" x14ac:dyDescent="0.3">
      <c r="A13" s="1" t="s">
        <v>2</v>
      </c>
      <c r="D13" s="5" t="str">
        <f>[4]ПОДАТОЦИ!C4</f>
        <v>Мајка Тереза 17</v>
      </c>
      <c r="E13" s="6"/>
      <c r="F13" s="6"/>
      <c r="G13" s="4"/>
      <c r="H13" s="4"/>
      <c r="I13" s="4"/>
    </row>
    <row r="14" spans="1:9" x14ac:dyDescent="0.3">
      <c r="A14" s="1" t="s">
        <v>3</v>
      </c>
      <c r="D14" s="5" t="str">
        <f>[4]ПОДАТОЦИ!C7</f>
        <v>4030007645733</v>
      </c>
      <c r="E14" s="6"/>
      <c r="F14" s="6"/>
      <c r="G14" s="7" t="str">
        <f>[4]ПОДАТОЦИ!C15</f>
        <v>31.12.2025</v>
      </c>
      <c r="H14" s="8"/>
      <c r="I14" s="8"/>
    </row>
    <row r="15" spans="1:9" x14ac:dyDescent="0.3">
      <c r="A15" s="1" t="s">
        <v>4</v>
      </c>
      <c r="D15" s="9" t="str">
        <f>[4]ПОДАТОЦИ!C3</f>
        <v>ЈЗУ УК за гастроентерохепатологија</v>
      </c>
      <c r="E15" s="9"/>
      <c r="F15" s="9"/>
    </row>
    <row r="16" spans="1:9" x14ac:dyDescent="0.3">
      <c r="I16" s="10" t="s">
        <v>5</v>
      </c>
    </row>
    <row r="17" spans="1:9" ht="14.25" customHeight="1" x14ac:dyDescent="0.3">
      <c r="A17" s="11"/>
      <c r="B17" s="12" t="s">
        <v>6</v>
      </c>
      <c r="C17" s="13" t="s">
        <v>7</v>
      </c>
      <c r="D17" s="14"/>
      <c r="E17" s="15" t="s">
        <v>8</v>
      </c>
      <c r="F17" s="16" t="s">
        <v>9</v>
      </c>
      <c r="G17" s="17"/>
      <c r="H17" s="17"/>
      <c r="I17" s="18"/>
    </row>
    <row r="18" spans="1:9" ht="14.25" customHeight="1" x14ac:dyDescent="0.3">
      <c r="A18" s="19" t="s">
        <v>10</v>
      </c>
      <c r="B18" s="20"/>
      <c r="C18" s="21"/>
      <c r="D18" s="22"/>
      <c r="E18" s="23"/>
      <c r="F18" s="24"/>
      <c r="G18" s="17" t="s">
        <v>11</v>
      </c>
      <c r="H18" s="17"/>
      <c r="I18" s="18"/>
    </row>
    <row r="19" spans="1:9" ht="14.25" customHeight="1" x14ac:dyDescent="0.3">
      <c r="A19" s="19" t="s">
        <v>12</v>
      </c>
      <c r="B19" s="20"/>
      <c r="C19" s="21"/>
      <c r="D19" s="22"/>
      <c r="E19" s="23"/>
      <c r="F19" s="11" t="s">
        <v>13</v>
      </c>
      <c r="G19" s="25" t="s">
        <v>14</v>
      </c>
      <c r="H19" s="26" t="s">
        <v>15</v>
      </c>
      <c r="I19" s="11" t="s">
        <v>16</v>
      </c>
    </row>
    <row r="20" spans="1:9" ht="14.25" customHeight="1" x14ac:dyDescent="0.3">
      <c r="A20" s="27"/>
      <c r="B20" s="28"/>
      <c r="C20" s="29"/>
      <c r="D20" s="30"/>
      <c r="E20" s="31"/>
      <c r="F20" s="19" t="s">
        <v>17</v>
      </c>
      <c r="G20" s="32"/>
      <c r="H20" s="15"/>
      <c r="I20" s="27" t="s">
        <v>18</v>
      </c>
    </row>
    <row r="21" spans="1:9" s="36" customFormat="1" ht="10.199999999999999" x14ac:dyDescent="0.2">
      <c r="A21" s="33">
        <v>1</v>
      </c>
      <c r="B21" s="33">
        <v>2</v>
      </c>
      <c r="C21" s="34">
        <v>3</v>
      </c>
      <c r="D21" s="35"/>
      <c r="E21" s="33">
        <v>4</v>
      </c>
      <c r="F21" s="33">
        <v>5</v>
      </c>
      <c r="G21" s="33">
        <v>6</v>
      </c>
      <c r="H21" s="33">
        <v>7</v>
      </c>
      <c r="I21" s="33">
        <v>8</v>
      </c>
    </row>
    <row r="22" spans="1:9" x14ac:dyDescent="0.3">
      <c r="A22" s="37"/>
      <c r="B22" s="38"/>
      <c r="C22" s="39" t="s">
        <v>19</v>
      </c>
      <c r="D22" s="40"/>
      <c r="E22" s="41">
        <v>111</v>
      </c>
      <c r="F22" s="42"/>
      <c r="G22" s="42"/>
      <c r="H22" s="42"/>
      <c r="I22" s="42"/>
    </row>
    <row r="23" spans="1:9" x14ac:dyDescent="0.3">
      <c r="A23" s="43"/>
      <c r="B23" s="38"/>
      <c r="C23" s="44" t="s">
        <v>20</v>
      </c>
      <c r="D23" s="45"/>
      <c r="E23" s="46"/>
      <c r="F23" s="47"/>
      <c r="G23" s="47"/>
      <c r="H23" s="47"/>
      <c r="I23" s="47"/>
    </row>
    <row r="24" spans="1:9" x14ac:dyDescent="0.3">
      <c r="A24" s="48"/>
      <c r="B24" s="38"/>
      <c r="C24" s="44" t="s">
        <v>21</v>
      </c>
      <c r="D24" s="45"/>
      <c r="E24" s="49"/>
      <c r="F24" s="50">
        <f>F25+F26+F29+F38+F47</f>
        <v>17350721</v>
      </c>
      <c r="G24" s="50">
        <f>G25+G26+G29+G38+G47</f>
        <v>34582398</v>
      </c>
      <c r="H24" s="50">
        <f>H25+H26+H29+H38+H47</f>
        <v>16920938</v>
      </c>
      <c r="I24" s="50">
        <f>I25+I26+I29+I38+I47</f>
        <v>17661460</v>
      </c>
    </row>
    <row r="25" spans="1:9" ht="16.5" customHeight="1" x14ac:dyDescent="0.3">
      <c r="A25" s="51">
        <v>1</v>
      </c>
      <c r="B25" s="52" t="s">
        <v>22</v>
      </c>
      <c r="C25" s="53" t="s">
        <v>23</v>
      </c>
      <c r="D25" s="54"/>
      <c r="E25" s="51">
        <v>112</v>
      </c>
      <c r="F25" s="55">
        <f>SUM([4]ЗАКЛИСТ!D9:D16)</f>
        <v>0</v>
      </c>
      <c r="G25" s="55">
        <f>SUM([4]ЗАКЛИСТ!C9:C14)</f>
        <v>0</v>
      </c>
      <c r="H25" s="55">
        <f>-SUM([4]ЗАКЛИСТ!C15:C16)</f>
        <v>0</v>
      </c>
      <c r="I25" s="42">
        <f>G25-H25</f>
        <v>0</v>
      </c>
    </row>
    <row r="26" spans="1:9" x14ac:dyDescent="0.3">
      <c r="A26" s="41">
        <v>2</v>
      </c>
      <c r="B26" s="56" t="s">
        <v>24</v>
      </c>
      <c r="C26" s="39" t="s">
        <v>25</v>
      </c>
      <c r="D26" s="40"/>
      <c r="E26" s="41">
        <v>113</v>
      </c>
      <c r="F26" s="57">
        <f>SUM([4]ЗАКЛИСТ!D17:D20)</f>
        <v>0</v>
      </c>
      <c r="G26" s="57">
        <f>SUM([4]ЗАКЛИСТ!C17:C20)</f>
        <v>0</v>
      </c>
      <c r="H26" s="57">
        <v>0</v>
      </c>
      <c r="I26" s="57">
        <f>G26-H26</f>
        <v>0</v>
      </c>
    </row>
    <row r="27" spans="1:9" ht="11.25" customHeight="1" x14ac:dyDescent="0.3">
      <c r="A27" s="49"/>
      <c r="B27" s="58" t="s">
        <v>26</v>
      </c>
      <c r="C27" s="59" t="s">
        <v>27</v>
      </c>
      <c r="D27" s="60"/>
      <c r="E27" s="49"/>
      <c r="F27" s="61"/>
      <c r="G27" s="61"/>
      <c r="H27" s="61"/>
      <c r="I27" s="61"/>
    </row>
    <row r="28" spans="1:9" x14ac:dyDescent="0.3">
      <c r="A28" s="37"/>
      <c r="B28" s="56"/>
      <c r="C28" s="39" t="s">
        <v>28</v>
      </c>
      <c r="D28" s="40"/>
      <c r="E28" s="62"/>
      <c r="F28" s="42"/>
      <c r="G28" s="42"/>
      <c r="H28" s="42"/>
      <c r="I28" s="47"/>
    </row>
    <row r="29" spans="1:9" x14ac:dyDescent="0.3">
      <c r="A29" s="48"/>
      <c r="B29" s="58"/>
      <c r="C29" s="59" t="s">
        <v>29</v>
      </c>
      <c r="D29" s="60"/>
      <c r="E29" s="63">
        <v>114</v>
      </c>
      <c r="F29" s="64">
        <f>F30+F31+F32+F33+F34+F35+F36</f>
        <v>17350721</v>
      </c>
      <c r="G29" s="64">
        <f>G30+G31+G32+G33+G34+G35+G36</f>
        <v>34582398</v>
      </c>
      <c r="H29" s="64">
        <f>H30+H31+H32+H33+H34+H35+H36</f>
        <v>16920938</v>
      </c>
      <c r="I29" s="64">
        <f>I30+I31+I32+I33+I34+I35+I36</f>
        <v>17661460</v>
      </c>
    </row>
    <row r="30" spans="1:9" ht="16.5" customHeight="1" x14ac:dyDescent="0.3">
      <c r="A30" s="51">
        <v>3</v>
      </c>
      <c r="B30" s="52" t="s">
        <v>30</v>
      </c>
      <c r="C30" s="65" t="s">
        <v>31</v>
      </c>
      <c r="D30" s="65"/>
      <c r="E30" s="51">
        <v>115</v>
      </c>
      <c r="F30" s="55">
        <f>[4]ЗАКЛИСТ!D22+[4]ЗАКЛИСТ!D30</f>
        <v>0</v>
      </c>
      <c r="G30" s="55">
        <f>[4]ЗАКЛИСТ!C22</f>
        <v>0</v>
      </c>
      <c r="H30" s="55">
        <f>-[4]ЗАКЛИСТ!C30</f>
        <v>0</v>
      </c>
      <c r="I30" s="55">
        <f t="shared" ref="I30:I36" si="0">G30-H30</f>
        <v>0</v>
      </c>
    </row>
    <row r="31" spans="1:9" ht="16.5" customHeight="1" x14ac:dyDescent="0.3">
      <c r="A31" s="51">
        <v>4</v>
      </c>
      <c r="B31" s="52" t="s">
        <v>32</v>
      </c>
      <c r="C31" s="65" t="s">
        <v>33</v>
      </c>
      <c r="D31" s="65"/>
      <c r="E31" s="51">
        <v>116</v>
      </c>
      <c r="F31" s="55">
        <f>[4]ЗАКЛИСТ!D23-[4]ЗАКЛИСТ!D31</f>
        <v>0</v>
      </c>
      <c r="G31" s="55">
        <f>[4]ЗАКЛИСТ!C23</f>
        <v>0</v>
      </c>
      <c r="H31" s="55">
        <f>-[4]ЗАКЛИСТ!C31</f>
        <v>0</v>
      </c>
      <c r="I31" s="55">
        <f t="shared" si="0"/>
        <v>0</v>
      </c>
    </row>
    <row r="32" spans="1:9" ht="16.5" customHeight="1" x14ac:dyDescent="0.3">
      <c r="A32" s="51">
        <v>5</v>
      </c>
      <c r="B32" s="52" t="s">
        <v>34</v>
      </c>
      <c r="C32" s="65" t="s">
        <v>35</v>
      </c>
      <c r="D32" s="65"/>
      <c r="E32" s="51">
        <v>117</v>
      </c>
      <c r="F32" s="55">
        <f>SUM([4]ЗАКЛИСТ!D24)+[4]ЗАКЛИСТ!D32+[4]ЗАКЛИСТ!D33</f>
        <v>17350721</v>
      </c>
      <c r="G32" s="55">
        <f>[4]ЗАКЛИСТ!C24</f>
        <v>34582398</v>
      </c>
      <c r="H32" s="55">
        <f>-[4]ЗАКЛИСТ!C32</f>
        <v>16920938</v>
      </c>
      <c r="I32" s="55">
        <f>G32-H32</f>
        <v>17661460</v>
      </c>
    </row>
    <row r="33" spans="1:9" ht="16.5" customHeight="1" x14ac:dyDescent="0.3">
      <c r="A33" s="51">
        <v>6</v>
      </c>
      <c r="B33" s="52" t="s">
        <v>36</v>
      </c>
      <c r="C33" s="65" t="s">
        <v>37</v>
      </c>
      <c r="D33" s="65"/>
      <c r="E33" s="51">
        <v>118</v>
      </c>
      <c r="F33" s="55">
        <f>[4]ЗАКЛИСТ!D25+[4]ЗАКЛИСТ!D34</f>
        <v>0</v>
      </c>
      <c r="G33" s="55">
        <f>[4]ЗАКЛИСТ!C25</f>
        <v>0</v>
      </c>
      <c r="H33" s="55">
        <f>-[4]ЗАКЛИСТ!C33</f>
        <v>0</v>
      </c>
      <c r="I33" s="55">
        <f t="shared" si="0"/>
        <v>0</v>
      </c>
    </row>
    <row r="34" spans="1:9" ht="16.5" customHeight="1" x14ac:dyDescent="0.3">
      <c r="A34" s="51">
        <v>7</v>
      </c>
      <c r="B34" s="52" t="s">
        <v>38</v>
      </c>
      <c r="C34" s="65" t="s">
        <v>39</v>
      </c>
      <c r="D34" s="65"/>
      <c r="E34" s="51">
        <v>119</v>
      </c>
      <c r="F34" s="55">
        <f>[4]ЗАКЛИСТ!D26+[4]ЗАКЛИСТ!D35</f>
        <v>0</v>
      </c>
      <c r="G34" s="55">
        <f>[4]ЗАКЛИСТ!C26</f>
        <v>0</v>
      </c>
      <c r="H34" s="55">
        <f>-[4]ЗАКЛИСТ!C34</f>
        <v>0</v>
      </c>
      <c r="I34" s="55">
        <f t="shared" si="0"/>
        <v>0</v>
      </c>
    </row>
    <row r="35" spans="1:9" ht="16.5" customHeight="1" x14ac:dyDescent="0.3">
      <c r="A35" s="51">
        <v>8</v>
      </c>
      <c r="B35" s="52" t="s">
        <v>40</v>
      </c>
      <c r="C35" s="65" t="s">
        <v>41</v>
      </c>
      <c r="D35" s="65"/>
      <c r="E35" s="51">
        <v>120</v>
      </c>
      <c r="F35" s="55">
        <f>[4]ЗАКЛИСТ!D27+[4]ЗАКЛИСТ!D36</f>
        <v>0</v>
      </c>
      <c r="G35" s="55">
        <f>[4]ЗАКЛИСТ!C27</f>
        <v>0</v>
      </c>
      <c r="H35" s="55">
        <f>-[4]ЗАКЛИСТ!C35</f>
        <v>0</v>
      </c>
      <c r="I35" s="55">
        <f t="shared" si="0"/>
        <v>0</v>
      </c>
    </row>
    <row r="36" spans="1:9" ht="16.5" customHeight="1" x14ac:dyDescent="0.3">
      <c r="A36" s="51">
        <v>9</v>
      </c>
      <c r="B36" s="52" t="s">
        <v>42</v>
      </c>
      <c r="C36" s="65" t="s">
        <v>43</v>
      </c>
      <c r="D36" s="65"/>
      <c r="E36" s="51">
        <v>121</v>
      </c>
      <c r="F36" s="55">
        <f>[4]ЗАКЛИСТ!D28</f>
        <v>0</v>
      </c>
      <c r="G36" s="55">
        <f>[4]ЗАКЛИСТ!C28</f>
        <v>0</v>
      </c>
      <c r="H36" s="55">
        <v>0</v>
      </c>
      <c r="I36" s="42">
        <f t="shared" si="0"/>
        <v>0</v>
      </c>
    </row>
    <row r="37" spans="1:9" x14ac:dyDescent="0.3">
      <c r="A37" s="46">
        <v>10</v>
      </c>
      <c r="B37" s="66" t="s">
        <v>44</v>
      </c>
      <c r="C37" s="44" t="s">
        <v>45</v>
      </c>
      <c r="D37" s="45"/>
      <c r="E37" s="46">
        <v>122</v>
      </c>
      <c r="F37" s="42"/>
      <c r="G37" s="42"/>
      <c r="H37" s="67"/>
      <c r="I37" s="42"/>
    </row>
    <row r="38" spans="1:9" x14ac:dyDescent="0.3">
      <c r="A38" s="49"/>
      <c r="B38" s="68"/>
      <c r="C38" s="59" t="s">
        <v>46</v>
      </c>
      <c r="D38" s="60"/>
      <c r="E38" s="49"/>
      <c r="F38" s="64">
        <f>[4]ЗАКЛИСТ!D37</f>
        <v>0</v>
      </c>
      <c r="G38" s="64">
        <f>[4]ЗАКЛИСТ!C37</f>
        <v>0</v>
      </c>
      <c r="H38" s="69">
        <v>0</v>
      </c>
      <c r="I38" s="64">
        <f>G38-H38</f>
        <v>0</v>
      </c>
    </row>
    <row r="39" spans="1:9" x14ac:dyDescent="0.3">
      <c r="A39" s="70"/>
      <c r="B39" s="38"/>
      <c r="D39" s="71"/>
      <c r="E39" s="71"/>
    </row>
    <row r="40" spans="1:9" ht="14.25" customHeight="1" x14ac:dyDescent="0.3">
      <c r="A40" s="11"/>
      <c r="B40" s="12" t="s">
        <v>6</v>
      </c>
      <c r="C40" s="13" t="s">
        <v>7</v>
      </c>
      <c r="D40" s="14"/>
      <c r="E40" s="15" t="s">
        <v>8</v>
      </c>
      <c r="F40" s="16" t="s">
        <v>9</v>
      </c>
      <c r="G40" s="17"/>
      <c r="H40" s="17"/>
      <c r="I40" s="18"/>
    </row>
    <row r="41" spans="1:9" ht="14.25" customHeight="1" x14ac:dyDescent="0.3">
      <c r="A41" s="19" t="s">
        <v>10</v>
      </c>
      <c r="B41" s="20"/>
      <c r="C41" s="21"/>
      <c r="D41" s="22"/>
      <c r="E41" s="23"/>
      <c r="F41" s="24"/>
      <c r="G41" s="17" t="s">
        <v>11</v>
      </c>
      <c r="H41" s="17"/>
      <c r="I41" s="18"/>
    </row>
    <row r="42" spans="1:9" ht="14.25" customHeight="1" x14ac:dyDescent="0.3">
      <c r="A42" s="19" t="s">
        <v>12</v>
      </c>
      <c r="B42" s="20"/>
      <c r="C42" s="21"/>
      <c r="D42" s="22"/>
      <c r="E42" s="23"/>
      <c r="F42" s="11" t="s">
        <v>13</v>
      </c>
      <c r="G42" s="25" t="s">
        <v>14</v>
      </c>
      <c r="H42" s="26" t="s">
        <v>15</v>
      </c>
      <c r="I42" s="11" t="s">
        <v>16</v>
      </c>
    </row>
    <row r="43" spans="1:9" ht="14.25" customHeight="1" x14ac:dyDescent="0.3">
      <c r="A43" s="27"/>
      <c r="B43" s="28"/>
      <c r="C43" s="29"/>
      <c r="D43" s="30"/>
      <c r="E43" s="31"/>
      <c r="F43" s="19" t="s">
        <v>17</v>
      </c>
      <c r="G43" s="32"/>
      <c r="H43" s="15"/>
      <c r="I43" s="27" t="s">
        <v>18</v>
      </c>
    </row>
    <row r="44" spans="1:9" x14ac:dyDescent="0.3">
      <c r="A44" s="33">
        <v>1</v>
      </c>
      <c r="B44" s="33">
        <v>2</v>
      </c>
      <c r="C44" s="34">
        <v>3</v>
      </c>
      <c r="D44" s="35"/>
      <c r="E44" s="33">
        <v>4</v>
      </c>
      <c r="F44" s="33">
        <v>5</v>
      </c>
      <c r="G44" s="33">
        <v>6</v>
      </c>
      <c r="H44" s="33">
        <v>7</v>
      </c>
      <c r="I44" s="72">
        <v>8</v>
      </c>
    </row>
    <row r="45" spans="1:9" ht="17.25" customHeight="1" x14ac:dyDescent="0.3">
      <c r="A45" s="62">
        <v>11</v>
      </c>
      <c r="B45" s="56"/>
      <c r="C45" s="39" t="s">
        <v>47</v>
      </c>
      <c r="D45" s="40"/>
      <c r="E45" s="62"/>
      <c r="F45" s="73"/>
      <c r="G45" s="73"/>
      <c r="H45" s="73"/>
      <c r="I45" s="73"/>
    </row>
    <row r="46" spans="1:9" ht="17.25" customHeight="1" x14ac:dyDescent="0.3">
      <c r="A46" s="74"/>
      <c r="B46" s="75"/>
      <c r="C46" s="28" t="s">
        <v>48</v>
      </c>
      <c r="D46" s="76"/>
      <c r="E46" s="74"/>
      <c r="F46" s="47"/>
      <c r="G46" s="47"/>
      <c r="H46" s="47"/>
      <c r="I46" s="47"/>
    </row>
    <row r="47" spans="1:9" ht="17.25" customHeight="1" x14ac:dyDescent="0.3">
      <c r="A47" s="63"/>
      <c r="B47" s="58" t="s">
        <v>49</v>
      </c>
      <c r="C47" s="77" t="s">
        <v>50</v>
      </c>
      <c r="D47" s="78"/>
      <c r="E47" s="63">
        <v>123</v>
      </c>
      <c r="F47" s="64">
        <f>SUM([4]ЗАКЛИСТ!D39:D43)</f>
        <v>0</v>
      </c>
      <c r="G47" s="64">
        <f>SUM([4]ЗАКЛИСТ!C39:C43)</f>
        <v>0</v>
      </c>
      <c r="H47" s="64">
        <v>0</v>
      </c>
      <c r="I47" s="64">
        <f>G47-H47</f>
        <v>0</v>
      </c>
    </row>
    <row r="48" spans="1:9" ht="17.25" customHeight="1" x14ac:dyDescent="0.3">
      <c r="A48" s="74"/>
      <c r="B48" s="75"/>
      <c r="C48" s="79" t="s">
        <v>51</v>
      </c>
      <c r="D48" s="80"/>
      <c r="E48" s="74"/>
      <c r="F48" s="47"/>
      <c r="G48" s="47"/>
      <c r="H48" s="47"/>
      <c r="I48" s="47"/>
    </row>
    <row r="49" spans="1:9" x14ac:dyDescent="0.3">
      <c r="A49" s="63"/>
      <c r="B49" s="58"/>
      <c r="C49" s="59" t="s">
        <v>52</v>
      </c>
      <c r="D49" s="60"/>
      <c r="E49" s="63">
        <v>124</v>
      </c>
      <c r="F49" s="64">
        <f>F51+F60+F61+F67+F69+F77+F78+F80+F81+F82</f>
        <v>0</v>
      </c>
      <c r="G49" s="64">
        <f>G51+G60+G61+G67+G69+G77+G78+G80+G81+G82</f>
        <v>0</v>
      </c>
      <c r="H49" s="64">
        <f>H51+H60+H61+H67+H69+H77+H78+H80+H81+H82</f>
        <v>0</v>
      </c>
      <c r="I49" s="64">
        <f>I51+I60+I61+I67+I69+I77+I78+I80+I81+I82</f>
        <v>0</v>
      </c>
    </row>
    <row r="50" spans="1:9" ht="17.25" customHeight="1" x14ac:dyDescent="0.3">
      <c r="A50" s="62"/>
      <c r="B50" s="56"/>
      <c r="C50" s="39" t="s">
        <v>53</v>
      </c>
      <c r="D50" s="40"/>
      <c r="E50" s="62"/>
      <c r="F50" s="42"/>
      <c r="G50" s="42"/>
      <c r="H50" s="42"/>
      <c r="I50" s="42"/>
    </row>
    <row r="51" spans="1:9" x14ac:dyDescent="0.3">
      <c r="A51" s="63"/>
      <c r="B51" s="58"/>
      <c r="C51" s="59" t="s">
        <v>54</v>
      </c>
      <c r="D51" s="60"/>
      <c r="E51" s="63">
        <v>125</v>
      </c>
      <c r="F51" s="64">
        <f>F52+F53+F54+F55+F56+F57+F58+F59</f>
        <v>0</v>
      </c>
      <c r="G51" s="64">
        <f>G52+G53+G54+G55+G56+G57+G58+G59</f>
        <v>0</v>
      </c>
      <c r="H51" s="64">
        <f>H52+H53+H54+H55+H56+H57+H58+H59</f>
        <v>0</v>
      </c>
      <c r="I51" s="64">
        <f>I52+I53+I54+I55+I56+I57+I58+I59</f>
        <v>0</v>
      </c>
    </row>
    <row r="52" spans="1:9" ht="17.25" customHeight="1" x14ac:dyDescent="0.3">
      <c r="A52" s="51">
        <v>12</v>
      </c>
      <c r="B52" s="52" t="s">
        <v>55</v>
      </c>
      <c r="C52" s="65" t="s">
        <v>56</v>
      </c>
      <c r="D52" s="65"/>
      <c r="E52" s="51">
        <v>126</v>
      </c>
      <c r="F52" s="55">
        <f>[4]ЗАКЛИСТ!D51</f>
        <v>0</v>
      </c>
      <c r="G52" s="55">
        <f>[4]ЗАКЛИСТ!C51</f>
        <v>0</v>
      </c>
      <c r="H52" s="55"/>
      <c r="I52" s="55">
        <f>G52-H52</f>
        <v>0</v>
      </c>
    </row>
    <row r="53" spans="1:9" ht="17.25" customHeight="1" x14ac:dyDescent="0.3">
      <c r="A53" s="51">
        <v>13</v>
      </c>
      <c r="B53" s="52" t="s">
        <v>57</v>
      </c>
      <c r="C53" s="81" t="s">
        <v>58</v>
      </c>
      <c r="D53" s="51"/>
      <c r="E53" s="51">
        <v>127</v>
      </c>
      <c r="F53" s="55">
        <f>[4]ЗАКЛИСТ!D52</f>
        <v>0</v>
      </c>
      <c r="G53" s="55">
        <f>[4]ЗАКЛИСТ!C52</f>
        <v>0</v>
      </c>
      <c r="H53" s="55"/>
      <c r="I53" s="55">
        <f t="shared" ref="I53:I60" si="1">G53-H53</f>
        <v>0</v>
      </c>
    </row>
    <row r="54" spans="1:9" ht="17.25" customHeight="1" x14ac:dyDescent="0.3">
      <c r="A54" s="51">
        <v>14</v>
      </c>
      <c r="B54" s="52" t="s">
        <v>59</v>
      </c>
      <c r="C54" s="81" t="s">
        <v>60</v>
      </c>
      <c r="D54" s="51"/>
      <c r="E54" s="51">
        <v>128</v>
      </c>
      <c r="F54" s="55">
        <f>[4]ЗАКЛИСТ!D53</f>
        <v>0</v>
      </c>
      <c r="G54" s="55">
        <f>[4]ЗАКЛИСТ!C53</f>
        <v>0</v>
      </c>
      <c r="H54" s="55"/>
      <c r="I54" s="55">
        <f t="shared" si="1"/>
        <v>0</v>
      </c>
    </row>
    <row r="55" spans="1:9" ht="17.25" customHeight="1" x14ac:dyDescent="0.3">
      <c r="A55" s="51">
        <v>15</v>
      </c>
      <c r="B55" s="52" t="s">
        <v>61</v>
      </c>
      <c r="C55" s="81" t="s">
        <v>62</v>
      </c>
      <c r="D55" s="51"/>
      <c r="E55" s="51">
        <v>129</v>
      </c>
      <c r="F55" s="55">
        <f>[4]ЗАКЛИСТ!D54</f>
        <v>0</v>
      </c>
      <c r="G55" s="55">
        <f>[4]ЗАКЛИСТ!C54</f>
        <v>0</v>
      </c>
      <c r="H55" s="55"/>
      <c r="I55" s="55">
        <f t="shared" si="1"/>
        <v>0</v>
      </c>
    </row>
    <row r="56" spans="1:9" ht="17.25" customHeight="1" x14ac:dyDescent="0.3">
      <c r="A56" s="51">
        <v>16</v>
      </c>
      <c r="B56" s="52" t="s">
        <v>63</v>
      </c>
      <c r="C56" s="81" t="s">
        <v>64</v>
      </c>
      <c r="D56" s="51"/>
      <c r="E56" s="51">
        <v>130</v>
      </c>
      <c r="F56" s="55">
        <f>[4]ЗАКЛИСТ!D55</f>
        <v>0</v>
      </c>
      <c r="G56" s="55">
        <f>[4]ЗАКЛИСТ!C55</f>
        <v>0</v>
      </c>
      <c r="H56" s="55"/>
      <c r="I56" s="55">
        <f t="shared" si="1"/>
        <v>0</v>
      </c>
    </row>
    <row r="57" spans="1:9" ht="17.25" customHeight="1" x14ac:dyDescent="0.3">
      <c r="A57" s="51">
        <v>17</v>
      </c>
      <c r="B57" s="52" t="s">
        <v>65</v>
      </c>
      <c r="C57" s="81" t="s">
        <v>66</v>
      </c>
      <c r="D57" s="51"/>
      <c r="E57" s="51">
        <v>131</v>
      </c>
      <c r="F57" s="55">
        <f>[4]ЗАКЛИСТ!D56</f>
        <v>0</v>
      </c>
      <c r="G57" s="55">
        <f>[4]ЗАКЛИСТ!C56</f>
        <v>0</v>
      </c>
      <c r="H57" s="55"/>
      <c r="I57" s="55">
        <f t="shared" si="1"/>
        <v>0</v>
      </c>
    </row>
    <row r="58" spans="1:9" ht="17.25" customHeight="1" x14ac:dyDescent="0.3">
      <c r="A58" s="51">
        <v>18</v>
      </c>
      <c r="B58" s="52" t="s">
        <v>67</v>
      </c>
      <c r="C58" s="81" t="s">
        <v>68</v>
      </c>
      <c r="D58" s="51"/>
      <c r="E58" s="51">
        <v>132</v>
      </c>
      <c r="F58" s="55">
        <f>[4]ЗАКЛИСТ!D57</f>
        <v>0</v>
      </c>
      <c r="G58" s="55">
        <f>[4]ЗАКЛИСТ!C57</f>
        <v>0</v>
      </c>
      <c r="H58" s="55"/>
      <c r="I58" s="55">
        <f t="shared" si="1"/>
        <v>0</v>
      </c>
    </row>
    <row r="59" spans="1:9" ht="17.25" customHeight="1" x14ac:dyDescent="0.3">
      <c r="A59" s="51">
        <v>19</v>
      </c>
      <c r="B59" s="52" t="s">
        <v>69</v>
      </c>
      <c r="C59" s="81" t="s">
        <v>70</v>
      </c>
      <c r="D59" s="51"/>
      <c r="E59" s="51">
        <v>133</v>
      </c>
      <c r="F59" s="55">
        <f>[4]ЗАКЛИСТ!D58</f>
        <v>0</v>
      </c>
      <c r="G59" s="55">
        <f>[4]ЗАКЛИСТ!C58</f>
        <v>0</v>
      </c>
      <c r="H59" s="55"/>
      <c r="I59" s="55">
        <f t="shared" si="1"/>
        <v>0</v>
      </c>
    </row>
    <row r="60" spans="1:9" ht="17.25" customHeight="1" x14ac:dyDescent="0.3">
      <c r="A60" s="51">
        <v>20</v>
      </c>
      <c r="B60" s="52" t="s">
        <v>71</v>
      </c>
      <c r="C60" s="81" t="s">
        <v>72</v>
      </c>
      <c r="D60" s="51"/>
      <c r="E60" s="51">
        <v>134</v>
      </c>
      <c r="F60" s="55">
        <f>SUM([4]ЗАКЛИСТ!D59:D64)</f>
        <v>0</v>
      </c>
      <c r="G60" s="55">
        <f>SUM([4]ЗАКЛИСТ!C59:C64)</f>
        <v>0</v>
      </c>
      <c r="H60" s="55"/>
      <c r="I60" s="55">
        <f t="shared" si="1"/>
        <v>0</v>
      </c>
    </row>
    <row r="61" spans="1:9" ht="17.25" customHeight="1" x14ac:dyDescent="0.3">
      <c r="A61" s="51"/>
      <c r="B61" s="52"/>
      <c r="C61" s="81" t="s">
        <v>73</v>
      </c>
      <c r="D61" s="51"/>
      <c r="E61" s="51">
        <v>135</v>
      </c>
      <c r="F61" s="55">
        <f>F62+F63+F64+F65</f>
        <v>0</v>
      </c>
      <c r="G61" s="55">
        <f>G62+G63+G64+G65</f>
        <v>0</v>
      </c>
      <c r="H61" s="55">
        <f>H62+H63+H64+H65</f>
        <v>0</v>
      </c>
      <c r="I61" s="55">
        <f>I62+I63+I64+I65</f>
        <v>0</v>
      </c>
    </row>
    <row r="62" spans="1:9" ht="17.25" customHeight="1" x14ac:dyDescent="0.3">
      <c r="A62" s="51">
        <v>21</v>
      </c>
      <c r="B62" s="52" t="s">
        <v>74</v>
      </c>
      <c r="C62" s="81" t="s">
        <v>75</v>
      </c>
      <c r="D62" s="51"/>
      <c r="E62" s="51">
        <v>136</v>
      </c>
      <c r="F62" s="55">
        <f>[4]ЗАКЛИСТ!D65</f>
        <v>0</v>
      </c>
      <c r="G62" s="55">
        <f>[4]ЗАКЛИСТ!C65</f>
        <v>0</v>
      </c>
      <c r="H62" s="55"/>
      <c r="I62" s="55">
        <f>G62-H62</f>
        <v>0</v>
      </c>
    </row>
    <row r="63" spans="1:9" ht="17.25" customHeight="1" x14ac:dyDescent="0.3">
      <c r="A63" s="51">
        <v>22</v>
      </c>
      <c r="B63" s="52" t="s">
        <v>76</v>
      </c>
      <c r="C63" s="81" t="s">
        <v>77</v>
      </c>
      <c r="D63" s="51"/>
      <c r="E63" s="51">
        <v>136</v>
      </c>
      <c r="F63" s="55">
        <f>[4]ЗАКЛИСТ!D66</f>
        <v>0</v>
      </c>
      <c r="G63" s="55">
        <f>[4]ЗАКЛИСТ!C66</f>
        <v>0</v>
      </c>
      <c r="H63" s="55"/>
      <c r="I63" s="55">
        <f>G63-H63</f>
        <v>0</v>
      </c>
    </row>
    <row r="64" spans="1:9" ht="17.25" customHeight="1" x14ac:dyDescent="0.3">
      <c r="A64" s="51">
        <v>23</v>
      </c>
      <c r="B64" s="52" t="s">
        <v>78</v>
      </c>
      <c r="C64" s="81" t="s">
        <v>79</v>
      </c>
      <c r="D64" s="51"/>
      <c r="E64" s="51">
        <v>138</v>
      </c>
      <c r="F64" s="55">
        <f>[4]ЗАКЛИСТ!D67+[4]ЗАКЛИСТ!D69</f>
        <v>0</v>
      </c>
      <c r="G64" s="55">
        <f>[4]ЗАКЛИСТ!C67</f>
        <v>0</v>
      </c>
      <c r="H64" s="55">
        <f>-[4]ЗАКЛИСТ!C69</f>
        <v>0</v>
      </c>
      <c r="I64" s="55">
        <f>G64-H64</f>
        <v>0</v>
      </c>
    </row>
    <row r="65" spans="1:9" ht="17.25" customHeight="1" x14ac:dyDescent="0.3">
      <c r="A65" s="51">
        <v>24</v>
      </c>
      <c r="B65" s="52" t="s">
        <v>80</v>
      </c>
      <c r="C65" s="81" t="s">
        <v>81</v>
      </c>
      <c r="D65" s="51"/>
      <c r="E65" s="51">
        <v>139</v>
      </c>
      <c r="F65" s="55">
        <f>[4]ЗАКЛИСТ!D68+[4]ЗАКЛИСТ!D70</f>
        <v>0</v>
      </c>
      <c r="G65" s="55">
        <f>[4]ЗАКЛИСТ!C68</f>
        <v>0</v>
      </c>
      <c r="H65" s="55">
        <f>-[4]ЗАКЛИСТ!C70</f>
        <v>0</v>
      </c>
      <c r="I65" s="42">
        <f>G65-H65</f>
        <v>0</v>
      </c>
    </row>
    <row r="66" spans="1:9" ht="17.25" customHeight="1" x14ac:dyDescent="0.3">
      <c r="A66" s="62">
        <v>25</v>
      </c>
      <c r="B66" s="56" t="s">
        <v>82</v>
      </c>
      <c r="C66" s="39" t="s">
        <v>83</v>
      </c>
      <c r="D66" s="40"/>
      <c r="E66" s="62"/>
      <c r="F66" s="42"/>
      <c r="G66" s="42"/>
      <c r="H66" s="67"/>
      <c r="I66" s="42"/>
    </row>
    <row r="67" spans="1:9" ht="14.25" customHeight="1" x14ac:dyDescent="0.3">
      <c r="A67" s="63"/>
      <c r="B67" s="58"/>
      <c r="C67" s="77" t="s">
        <v>84</v>
      </c>
      <c r="D67" s="78"/>
      <c r="E67" s="63">
        <v>140</v>
      </c>
      <c r="F67" s="64">
        <f>SUM([4]ЗАКЛИСТ!D71:D73)</f>
        <v>0</v>
      </c>
      <c r="G67" s="64">
        <f>SUM([4]ЗАКЛИСТ!C71:C73)</f>
        <v>0</v>
      </c>
      <c r="H67" s="69"/>
      <c r="I67" s="64">
        <f>G67-H67</f>
        <v>0</v>
      </c>
    </row>
    <row r="68" spans="1:9" ht="17.25" customHeight="1" x14ac:dyDescent="0.3">
      <c r="A68" s="62">
        <v>26</v>
      </c>
      <c r="B68" s="56" t="s">
        <v>85</v>
      </c>
      <c r="C68" s="82" t="s">
        <v>86</v>
      </c>
      <c r="D68" s="83"/>
      <c r="E68" s="62"/>
      <c r="F68" s="42"/>
      <c r="G68" s="42"/>
      <c r="H68" s="42"/>
      <c r="I68" s="42"/>
    </row>
    <row r="69" spans="1:9" ht="17.25" customHeight="1" x14ac:dyDescent="0.3">
      <c r="A69" s="63"/>
      <c r="B69" s="58"/>
      <c r="C69" s="77"/>
      <c r="D69" s="78"/>
      <c r="E69" s="63">
        <v>141</v>
      </c>
      <c r="F69" s="64">
        <f>SUM([4]ЗАКЛИСТ!D74:D80)</f>
        <v>0</v>
      </c>
      <c r="G69" s="64">
        <f>SUM([4]ЗАКЛИСТ!C74:C79)</f>
        <v>0</v>
      </c>
      <c r="H69" s="64">
        <f>-[4]ЗАКЛИСТ!C80</f>
        <v>0</v>
      </c>
      <c r="I69" s="64">
        <f>G69-H69</f>
        <v>0</v>
      </c>
    </row>
    <row r="70" spans="1:9" x14ac:dyDescent="0.3">
      <c r="A70" s="70"/>
      <c r="B70" s="38"/>
      <c r="D70" s="71"/>
      <c r="E70" s="71"/>
    </row>
    <row r="71" spans="1:9" x14ac:dyDescent="0.3">
      <c r="A71" s="70"/>
      <c r="B71" s="38"/>
      <c r="D71" s="71"/>
      <c r="E71" s="71"/>
    </row>
    <row r="72" spans="1:9" ht="14.25" customHeight="1" x14ac:dyDescent="0.3">
      <c r="A72" s="11"/>
      <c r="B72" s="12" t="s">
        <v>6</v>
      </c>
      <c r="C72" s="13" t="s">
        <v>7</v>
      </c>
      <c r="D72" s="14"/>
      <c r="E72" s="15" t="s">
        <v>8</v>
      </c>
      <c r="F72" s="16" t="s">
        <v>9</v>
      </c>
      <c r="G72" s="17"/>
      <c r="H72" s="17"/>
      <c r="I72" s="18"/>
    </row>
    <row r="73" spans="1:9" ht="14.25" customHeight="1" x14ac:dyDescent="0.3">
      <c r="A73" s="19" t="s">
        <v>10</v>
      </c>
      <c r="B73" s="20"/>
      <c r="C73" s="21"/>
      <c r="D73" s="22"/>
      <c r="E73" s="23"/>
      <c r="F73" s="24"/>
      <c r="G73" s="17" t="s">
        <v>11</v>
      </c>
      <c r="H73" s="17"/>
      <c r="I73" s="18"/>
    </row>
    <row r="74" spans="1:9" ht="14.25" customHeight="1" x14ac:dyDescent="0.3">
      <c r="A74" s="19" t="s">
        <v>12</v>
      </c>
      <c r="B74" s="20"/>
      <c r="C74" s="21"/>
      <c r="D74" s="22"/>
      <c r="E74" s="23"/>
      <c r="F74" s="11" t="s">
        <v>13</v>
      </c>
      <c r="G74" s="25" t="s">
        <v>14</v>
      </c>
      <c r="H74" s="26" t="s">
        <v>15</v>
      </c>
      <c r="I74" s="11" t="s">
        <v>16</v>
      </c>
    </row>
    <row r="75" spans="1:9" ht="14.25" customHeight="1" x14ac:dyDescent="0.3">
      <c r="A75" s="27"/>
      <c r="B75" s="28"/>
      <c r="C75" s="29"/>
      <c r="D75" s="30"/>
      <c r="E75" s="31"/>
      <c r="F75" s="19" t="s">
        <v>17</v>
      </c>
      <c r="G75" s="32"/>
      <c r="H75" s="15"/>
      <c r="I75" s="27" t="s">
        <v>18</v>
      </c>
    </row>
    <row r="76" spans="1:9" x14ac:dyDescent="0.3">
      <c r="A76" s="33">
        <v>1</v>
      </c>
      <c r="B76" s="33">
        <v>2</v>
      </c>
      <c r="C76" s="34">
        <v>3</v>
      </c>
      <c r="D76" s="35"/>
      <c r="E76" s="33">
        <v>4</v>
      </c>
      <c r="F76" s="33">
        <v>5</v>
      </c>
      <c r="G76" s="33">
        <v>6</v>
      </c>
      <c r="H76" s="33">
        <v>7</v>
      </c>
      <c r="I76" s="33">
        <v>8</v>
      </c>
    </row>
    <row r="77" spans="1:9" ht="18.75" customHeight="1" x14ac:dyDescent="0.3">
      <c r="A77" s="51">
        <v>27</v>
      </c>
      <c r="B77" s="52" t="s">
        <v>87</v>
      </c>
      <c r="C77" s="65" t="s">
        <v>88</v>
      </c>
      <c r="D77" s="65"/>
      <c r="E77" s="51">
        <v>142</v>
      </c>
      <c r="F77" s="55">
        <f>SUM([4]ЗАКЛИСТ!D81:D84)</f>
        <v>0</v>
      </c>
      <c r="G77" s="55">
        <f>SUM([4]ЗАКЛИСТ!C81:C83)</f>
        <v>0</v>
      </c>
      <c r="H77" s="55">
        <f>-[4]ЗАКЛИСТ!C84</f>
        <v>0</v>
      </c>
      <c r="I77" s="42">
        <f>G77-H77</f>
        <v>0</v>
      </c>
    </row>
    <row r="78" spans="1:9" ht="18.75" customHeight="1" x14ac:dyDescent="0.3">
      <c r="A78" s="51">
        <v>28</v>
      </c>
      <c r="B78" s="52" t="s">
        <v>89</v>
      </c>
      <c r="C78" s="65" t="s">
        <v>90</v>
      </c>
      <c r="D78" s="65"/>
      <c r="E78" s="51">
        <v>143</v>
      </c>
      <c r="F78" s="55">
        <f>SUM([4]ЗАКЛИСТ!D85:D88)</f>
        <v>0</v>
      </c>
      <c r="G78" s="55">
        <f>SUM([4]ЗАКЛИСТ!C85:C87)</f>
        <v>0</v>
      </c>
      <c r="H78" s="55">
        <f>-[4]ЗАКЛИСТ!C88</f>
        <v>0</v>
      </c>
      <c r="I78" s="42">
        <f>G78-H78</f>
        <v>0</v>
      </c>
    </row>
    <row r="79" spans="1:9" ht="18.75" customHeight="1" x14ac:dyDescent="0.3">
      <c r="A79" s="62">
        <v>29</v>
      </c>
      <c r="B79" s="56" t="s">
        <v>91</v>
      </c>
      <c r="C79" s="84" t="s">
        <v>92</v>
      </c>
      <c r="D79" s="84"/>
      <c r="E79" s="62"/>
      <c r="F79" s="85"/>
      <c r="G79" s="42"/>
      <c r="H79" s="85"/>
      <c r="I79" s="42"/>
    </row>
    <row r="80" spans="1:9" ht="12.75" customHeight="1" x14ac:dyDescent="0.3">
      <c r="A80" s="63"/>
      <c r="B80" s="58"/>
      <c r="C80" s="84" t="s">
        <v>93</v>
      </c>
      <c r="D80" s="84"/>
      <c r="E80" s="63">
        <v>144</v>
      </c>
      <c r="F80" s="64">
        <f>SUM([4]ЗАКЛИСТ!D89:D96)</f>
        <v>0</v>
      </c>
      <c r="G80" s="64">
        <f>SUM([4]ЗАКЛИСТ!C89:C95)</f>
        <v>0</v>
      </c>
      <c r="H80" s="85">
        <f>-[4]ЗАКЛИСТ!C96</f>
        <v>0</v>
      </c>
      <c r="I80" s="64">
        <f>G80-H80</f>
        <v>0</v>
      </c>
    </row>
    <row r="81" spans="1:9" ht="18.75" customHeight="1" x14ac:dyDescent="0.3">
      <c r="A81" s="51">
        <v>30</v>
      </c>
      <c r="B81" s="52" t="s">
        <v>94</v>
      </c>
      <c r="C81" s="86" t="s">
        <v>95</v>
      </c>
      <c r="D81" s="86"/>
      <c r="E81" s="51">
        <v>145</v>
      </c>
      <c r="F81" s="55">
        <f>SUM([4]ЗАКЛИСТ!D97:D105)</f>
        <v>0</v>
      </c>
      <c r="G81" s="55">
        <f>SUM([4]ЗАКЛИСТ!C97:C105)</f>
        <v>0</v>
      </c>
      <c r="H81" s="55"/>
      <c r="I81" s="55">
        <f>G81-H81</f>
        <v>0</v>
      </c>
    </row>
    <row r="82" spans="1:9" ht="18.75" customHeight="1" x14ac:dyDescent="0.3">
      <c r="A82" s="51">
        <v>31</v>
      </c>
      <c r="B82" s="52" t="s">
        <v>96</v>
      </c>
      <c r="C82" s="65" t="s">
        <v>97</v>
      </c>
      <c r="D82" s="65"/>
      <c r="E82" s="51">
        <v>146</v>
      </c>
      <c r="F82" s="55">
        <f>[4]ЗАКЛИСТ!D106</f>
        <v>0</v>
      </c>
      <c r="G82" s="55">
        <f>[4]ЗАКЛИСТ!C106</f>
        <v>0</v>
      </c>
      <c r="H82" s="55"/>
      <c r="I82" s="55">
        <f>G82-H82</f>
        <v>0</v>
      </c>
    </row>
    <row r="83" spans="1:9" ht="16.5" customHeight="1" x14ac:dyDescent="0.3">
      <c r="A83" s="62"/>
      <c r="B83" s="38"/>
      <c r="C83" s="87" t="s">
        <v>98</v>
      </c>
      <c r="D83" s="88"/>
      <c r="E83" s="73"/>
      <c r="F83" s="85"/>
      <c r="G83" s="42"/>
      <c r="H83" s="85"/>
      <c r="I83" s="42"/>
    </row>
    <row r="84" spans="1:9" x14ac:dyDescent="0.3">
      <c r="A84" s="74"/>
      <c r="B84" s="38"/>
      <c r="C84" s="79" t="s">
        <v>99</v>
      </c>
      <c r="D84" s="80"/>
      <c r="E84" s="31"/>
      <c r="F84" s="85"/>
      <c r="G84" s="47"/>
      <c r="H84" s="85"/>
      <c r="I84" s="47"/>
    </row>
    <row r="85" spans="1:9" x14ac:dyDescent="0.3">
      <c r="A85" s="63"/>
      <c r="B85" s="38"/>
      <c r="C85" s="59" t="s">
        <v>100</v>
      </c>
      <c r="D85" s="60"/>
      <c r="E85" s="63">
        <v>147</v>
      </c>
      <c r="F85" s="85">
        <f>F86+F87+F88+F89+F90+F91</f>
        <v>586703</v>
      </c>
      <c r="G85" s="64">
        <f>G86+G87+G88+G89+G90+G91</f>
        <v>2151656</v>
      </c>
      <c r="H85" s="85">
        <f>H86+H87+H88+H89+H90+H91</f>
        <v>87954</v>
      </c>
      <c r="I85" s="64">
        <f>I86+I87+I88+I89+I90+I91</f>
        <v>2063702</v>
      </c>
    </row>
    <row r="86" spans="1:9" ht="18" customHeight="1" x14ac:dyDescent="0.3">
      <c r="A86" s="51">
        <v>32</v>
      </c>
      <c r="B86" s="52" t="s">
        <v>101</v>
      </c>
      <c r="C86" s="65" t="s">
        <v>102</v>
      </c>
      <c r="D86" s="65"/>
      <c r="E86" s="51">
        <v>148</v>
      </c>
      <c r="F86" s="55">
        <f>SUM([4]ЗАКЛИСТ!D156:D159)</f>
        <v>586703</v>
      </c>
      <c r="G86" s="55">
        <f>SUM([4]ЗАКЛИСТ!C156:C157)+[4]ЗАКЛИСТ!C159</f>
        <v>2063702</v>
      </c>
      <c r="H86" s="55">
        <f>[4]ЗАКЛИСТ!C158</f>
        <v>0</v>
      </c>
      <c r="I86" s="55">
        <f t="shared" ref="I86:I91" si="2">G86-H86</f>
        <v>2063702</v>
      </c>
    </row>
    <row r="87" spans="1:9" ht="18" customHeight="1" x14ac:dyDescent="0.3">
      <c r="A87" s="51">
        <v>33</v>
      </c>
      <c r="B87" s="52" t="s">
        <v>103</v>
      </c>
      <c r="C87" s="65" t="s">
        <v>104</v>
      </c>
      <c r="D87" s="65"/>
      <c r="E87" s="51">
        <v>149</v>
      </c>
      <c r="F87" s="55">
        <f>SUM([4]ЗАКЛИСТ!D160:D162)</f>
        <v>0</v>
      </c>
      <c r="G87" s="55">
        <f>SUM([4]ЗАКЛИСТ!C160+[4]ЗАКЛИСТ!C162)</f>
        <v>0</v>
      </c>
      <c r="H87" s="55">
        <f>[4]ЗАКЛИСТ!C161</f>
        <v>0</v>
      </c>
      <c r="I87" s="55">
        <f t="shared" si="2"/>
        <v>0</v>
      </c>
    </row>
    <row r="88" spans="1:9" ht="18" customHeight="1" x14ac:dyDescent="0.3">
      <c r="A88" s="51">
        <v>34</v>
      </c>
      <c r="B88" s="52" t="s">
        <v>105</v>
      </c>
      <c r="C88" s="65" t="s">
        <v>106</v>
      </c>
      <c r="D88" s="65"/>
      <c r="E88" s="51">
        <v>150</v>
      </c>
      <c r="F88" s="55">
        <f>SUM([4]ЗАКЛИСТ!D163:D166)</f>
        <v>0</v>
      </c>
      <c r="G88" s="55">
        <f>SUM([4]ЗАКЛИСТ!C163:C164)+[4]ЗАКЛИСТ!C166</f>
        <v>87954</v>
      </c>
      <c r="H88" s="55">
        <f>-[4]ЗАКЛИСТ!C165</f>
        <v>87954</v>
      </c>
      <c r="I88" s="55">
        <f t="shared" si="2"/>
        <v>0</v>
      </c>
    </row>
    <row r="89" spans="1:9" ht="18" customHeight="1" x14ac:dyDescent="0.3">
      <c r="A89" s="51">
        <v>35</v>
      </c>
      <c r="B89" s="52" t="s">
        <v>107</v>
      </c>
      <c r="C89" s="65" t="s">
        <v>108</v>
      </c>
      <c r="D89" s="65"/>
      <c r="E89" s="51">
        <v>151</v>
      </c>
      <c r="F89" s="55">
        <f>SUM([4]ЗАКЛИСТ!D274:D277)</f>
        <v>0</v>
      </c>
      <c r="G89" s="55">
        <f>SUM([4]ЗАКЛИСТ!C274:C275)+[4]ЗАКЛИСТ!C277</f>
        <v>0</v>
      </c>
      <c r="H89" s="55">
        <f>[4]ЗАКЛИСТ!C276</f>
        <v>0</v>
      </c>
      <c r="I89" s="55">
        <f t="shared" si="2"/>
        <v>0</v>
      </c>
    </row>
    <row r="90" spans="1:9" ht="18" customHeight="1" x14ac:dyDescent="0.3">
      <c r="A90" s="51">
        <v>36</v>
      </c>
      <c r="B90" s="52" t="s">
        <v>109</v>
      </c>
      <c r="C90" s="65" t="s">
        <v>110</v>
      </c>
      <c r="D90" s="65"/>
      <c r="E90" s="51">
        <v>152</v>
      </c>
      <c r="F90" s="55">
        <f>SUM([4]ЗАКЛИСТ!D278:D284)</f>
        <v>0</v>
      </c>
      <c r="G90" s="55">
        <f>SUM([4]ЗАКЛИСТ!C278:C282)+[4]ЗАКЛИСТ!C284</f>
        <v>0</v>
      </c>
      <c r="H90" s="55">
        <f>[4]ЗАКЛИСТ!C283</f>
        <v>0</v>
      </c>
      <c r="I90" s="55">
        <f t="shared" si="2"/>
        <v>0</v>
      </c>
    </row>
    <row r="91" spans="1:9" ht="18" customHeight="1" x14ac:dyDescent="0.3">
      <c r="A91" s="51">
        <v>37</v>
      </c>
      <c r="B91" s="52" t="s">
        <v>111</v>
      </c>
      <c r="C91" s="65" t="s">
        <v>112</v>
      </c>
      <c r="D91" s="65"/>
      <c r="E91" s="51">
        <v>153</v>
      </c>
      <c r="F91" s="55">
        <f>SUM([4]ЗАКЛИСТ!D285:D303)</f>
        <v>0</v>
      </c>
      <c r="G91" s="55">
        <f>SUM([4]ЗАКЛИСТ!C285:C297)+SUM([4]ЗАКЛИСТ!C299:C302)</f>
        <v>0</v>
      </c>
      <c r="H91" s="55">
        <f>[4]ЗАКЛИСТ!C298+[4]ЗАКЛИСТ!C303</f>
        <v>0</v>
      </c>
      <c r="I91" s="55">
        <f t="shared" si="2"/>
        <v>0</v>
      </c>
    </row>
    <row r="92" spans="1:9" ht="15" customHeight="1" x14ac:dyDescent="0.3">
      <c r="A92" s="62"/>
      <c r="B92" s="38"/>
      <c r="C92" s="87" t="s">
        <v>113</v>
      </c>
      <c r="D92" s="88"/>
      <c r="F92" s="42"/>
      <c r="G92" s="85"/>
      <c r="H92" s="42"/>
      <c r="I92" s="42"/>
    </row>
    <row r="93" spans="1:9" x14ac:dyDescent="0.3">
      <c r="A93" s="74"/>
      <c r="B93" s="38"/>
      <c r="C93" s="79" t="s">
        <v>114</v>
      </c>
      <c r="D93" s="80"/>
      <c r="F93" s="47"/>
      <c r="G93" s="85"/>
      <c r="H93" s="47"/>
      <c r="I93" s="47"/>
    </row>
    <row r="94" spans="1:9" x14ac:dyDescent="0.3">
      <c r="A94" s="63"/>
      <c r="B94" s="38"/>
      <c r="C94" s="59" t="s">
        <v>115</v>
      </c>
      <c r="D94" s="60"/>
      <c r="E94" s="71">
        <v>154</v>
      </c>
      <c r="F94" s="64">
        <f>SUM(F95:F97)</f>
        <v>0</v>
      </c>
      <c r="G94" s="64">
        <f t="shared" ref="G94:I94" si="3">SUM(G95:G97)</f>
        <v>0</v>
      </c>
      <c r="H94" s="64">
        <f t="shared" si="3"/>
        <v>0</v>
      </c>
      <c r="I94" s="64">
        <f t="shared" si="3"/>
        <v>0</v>
      </c>
    </row>
    <row r="95" spans="1:9" ht="18" customHeight="1" x14ac:dyDescent="0.3">
      <c r="A95" s="51">
        <v>38</v>
      </c>
      <c r="B95" s="52" t="s">
        <v>116</v>
      </c>
      <c r="C95" s="65" t="s">
        <v>117</v>
      </c>
      <c r="D95" s="65"/>
      <c r="E95" s="51">
        <v>155</v>
      </c>
      <c r="F95" s="55">
        <f>[4]ЗАКЛИСТ!D48</f>
        <v>0</v>
      </c>
      <c r="G95" s="55">
        <f>[4]ЗАКЛИСТ!C48</f>
        <v>0</v>
      </c>
      <c r="H95" s="55"/>
      <c r="I95" s="55">
        <f>G95-H95</f>
        <v>0</v>
      </c>
    </row>
    <row r="96" spans="1:9" ht="18" customHeight="1" x14ac:dyDescent="0.3">
      <c r="A96" s="51">
        <v>39</v>
      </c>
      <c r="B96" s="52" t="s">
        <v>118</v>
      </c>
      <c r="C96" s="65" t="s">
        <v>119</v>
      </c>
      <c r="D96" s="65"/>
      <c r="E96" s="51">
        <v>156</v>
      </c>
      <c r="F96" s="55">
        <f>[4]ЗАКЛИСТ!D49</f>
        <v>0</v>
      </c>
      <c r="G96" s="55">
        <f>[4]ЗАКЛИСТ!C49</f>
        <v>0</v>
      </c>
      <c r="H96" s="55"/>
      <c r="I96" s="55">
        <f>G96-H96</f>
        <v>0</v>
      </c>
    </row>
    <row r="97" spans="1:9" ht="18" customHeight="1" x14ac:dyDescent="0.3">
      <c r="A97" s="51">
        <v>40</v>
      </c>
      <c r="B97" s="52" t="s">
        <v>120</v>
      </c>
      <c r="C97" s="65" t="s">
        <v>121</v>
      </c>
      <c r="D97" s="65"/>
      <c r="E97" s="51">
        <v>157</v>
      </c>
      <c r="F97" s="55">
        <f>[4]ЗАКЛИСТ!D50</f>
        <v>0</v>
      </c>
      <c r="G97" s="55">
        <f>[4]ЗАКЛИСТ!C50</f>
        <v>0</v>
      </c>
      <c r="H97" s="55"/>
      <c r="I97" s="55">
        <f>G97-H97</f>
        <v>0</v>
      </c>
    </row>
    <row r="98" spans="1:9" ht="18" customHeight="1" x14ac:dyDescent="0.3">
      <c r="A98" s="51">
        <v>41</v>
      </c>
      <c r="B98" s="52" t="s">
        <v>122</v>
      </c>
      <c r="C98" s="65" t="s">
        <v>123</v>
      </c>
      <c r="D98" s="65"/>
      <c r="E98" s="51">
        <v>158</v>
      </c>
      <c r="F98" s="55">
        <f>SUM([4]ЗАКЛИСТ!D44:D47)</f>
        <v>0</v>
      </c>
      <c r="G98" s="55">
        <f>SUM([4]ЗАКЛИСТ!C44:C45)</f>
        <v>0</v>
      </c>
      <c r="H98" s="55">
        <f>SUM([4]ЗАКЛИСТ!C46:C47)</f>
        <v>0</v>
      </c>
      <c r="I98" s="55">
        <f>G98-H98</f>
        <v>0</v>
      </c>
    </row>
    <row r="99" spans="1:9" ht="19.5" customHeight="1" x14ac:dyDescent="0.3">
      <c r="A99" s="62"/>
      <c r="B99" s="56"/>
      <c r="C99" s="87" t="s">
        <v>124</v>
      </c>
      <c r="D99" s="88"/>
      <c r="F99" s="42"/>
      <c r="G99" s="85"/>
      <c r="H99" s="42"/>
      <c r="I99" s="42"/>
    </row>
    <row r="100" spans="1:9" ht="15" customHeight="1" x14ac:dyDescent="0.3">
      <c r="A100" s="63"/>
      <c r="B100" s="58"/>
      <c r="C100" s="77" t="s">
        <v>125</v>
      </c>
      <c r="D100" s="89"/>
      <c r="E100" s="71">
        <v>159</v>
      </c>
      <c r="F100" s="64">
        <f>F24+F49+F85+F94+F98</f>
        <v>17937424</v>
      </c>
      <c r="G100" s="64">
        <f t="shared" ref="G100:I100" si="4">G24+G49+G85+G94+G98</f>
        <v>36734054</v>
      </c>
      <c r="H100" s="64">
        <f t="shared" si="4"/>
        <v>17008892</v>
      </c>
      <c r="I100" s="64">
        <f t="shared" si="4"/>
        <v>19725162</v>
      </c>
    </row>
    <row r="101" spans="1:9" ht="17.25" customHeight="1" x14ac:dyDescent="0.3">
      <c r="A101" s="51">
        <v>42</v>
      </c>
      <c r="B101" s="52" t="s">
        <v>126</v>
      </c>
      <c r="C101" s="81" t="s">
        <v>127</v>
      </c>
      <c r="D101" s="81"/>
      <c r="E101" s="51">
        <v>160</v>
      </c>
      <c r="F101" s="55">
        <f>[4]ЗАКЛИСТ!D366+[4]ЗАКЛИСТ!D367+[4]ЗАКЛИСТ!D368+[4]ЗАКЛИСТ!D369</f>
        <v>0</v>
      </c>
      <c r="G101" s="55">
        <f>[4]ЗАКЛИСТ!C366+[4]ЗАКЛИСТ!C367+[4]ЗАКЛИСТ!C368+[4]ЗАКЛИСТ!C369</f>
        <v>0</v>
      </c>
      <c r="H101" s="55"/>
      <c r="I101" s="55">
        <f>G101-H101</f>
        <v>0</v>
      </c>
    </row>
    <row r="102" spans="1:9" x14ac:dyDescent="0.3">
      <c r="A102" s="70"/>
    </row>
    <row r="103" spans="1:9" x14ac:dyDescent="0.3">
      <c r="A103" s="70"/>
      <c r="B103" s="38"/>
    </row>
    <row r="104" spans="1:9" ht="14.25" customHeight="1" x14ac:dyDescent="0.3">
      <c r="A104" s="11"/>
      <c r="B104" s="12" t="s">
        <v>6</v>
      </c>
      <c r="C104" s="13" t="s">
        <v>7</v>
      </c>
      <c r="D104" s="14"/>
      <c r="E104" s="15" t="s">
        <v>8</v>
      </c>
      <c r="F104" s="25" t="s">
        <v>9</v>
      </c>
      <c r="G104" s="25"/>
    </row>
    <row r="105" spans="1:9" ht="14.25" customHeight="1" x14ac:dyDescent="0.3">
      <c r="A105" s="19" t="s">
        <v>10</v>
      </c>
      <c r="B105" s="20"/>
      <c r="C105" s="21"/>
      <c r="D105" s="22"/>
      <c r="E105" s="23"/>
      <c r="F105" s="90" t="s">
        <v>13</v>
      </c>
      <c r="G105" s="15" t="s">
        <v>128</v>
      </c>
    </row>
    <row r="106" spans="1:9" ht="14.25" customHeight="1" x14ac:dyDescent="0.3">
      <c r="A106" s="19" t="s">
        <v>12</v>
      </c>
      <c r="B106" s="20"/>
      <c r="C106" s="21"/>
      <c r="D106" s="22"/>
      <c r="E106" s="23"/>
      <c r="F106" s="19" t="s">
        <v>17</v>
      </c>
      <c r="G106" s="23"/>
      <c r="H106" s="91"/>
      <c r="I106" s="92"/>
    </row>
    <row r="107" spans="1:9" ht="14.25" customHeight="1" x14ac:dyDescent="0.3">
      <c r="A107" s="27"/>
      <c r="B107" s="28"/>
      <c r="C107" s="29"/>
      <c r="D107" s="30"/>
      <c r="E107" s="31"/>
      <c r="F107" s="93"/>
      <c r="G107" s="94" t="s">
        <v>129</v>
      </c>
      <c r="H107" s="91"/>
      <c r="I107" s="92"/>
    </row>
    <row r="108" spans="1:9" x14ac:dyDescent="0.3">
      <c r="A108" s="33">
        <v>1</v>
      </c>
      <c r="B108" s="33">
        <v>2</v>
      </c>
      <c r="C108" s="34">
        <v>3</v>
      </c>
      <c r="D108" s="35"/>
      <c r="E108" s="33">
        <v>4</v>
      </c>
      <c r="F108" s="33">
        <v>5</v>
      </c>
      <c r="G108" s="33">
        <v>6</v>
      </c>
      <c r="H108" s="36"/>
      <c r="I108" s="36"/>
    </row>
    <row r="109" spans="1:9" ht="16.5" customHeight="1" x14ac:dyDescent="0.3">
      <c r="A109" s="62"/>
      <c r="B109" s="56"/>
      <c r="C109" s="39" t="s">
        <v>130</v>
      </c>
      <c r="D109" s="40"/>
      <c r="E109" s="62"/>
      <c r="F109" s="73"/>
      <c r="G109" s="73"/>
    </row>
    <row r="110" spans="1:9" x14ac:dyDescent="0.3">
      <c r="A110" s="74"/>
      <c r="B110" s="75"/>
      <c r="C110" s="28" t="s">
        <v>131</v>
      </c>
      <c r="D110" s="95"/>
      <c r="E110" s="74"/>
      <c r="F110" s="47"/>
      <c r="G110" s="47"/>
    </row>
    <row r="111" spans="1:9" x14ac:dyDescent="0.3">
      <c r="A111" s="63"/>
      <c r="B111" s="58"/>
      <c r="C111" s="77" t="s">
        <v>132</v>
      </c>
      <c r="D111" s="89"/>
      <c r="E111" s="63">
        <v>161</v>
      </c>
      <c r="F111" s="64">
        <f>F112+F115</f>
        <v>17937424</v>
      </c>
      <c r="G111" s="64">
        <f>G112+G115</f>
        <v>19725162</v>
      </c>
    </row>
    <row r="112" spans="1:9" ht="21" customHeight="1" x14ac:dyDescent="0.3">
      <c r="A112" s="51">
        <v>43</v>
      </c>
      <c r="B112" s="52" t="s">
        <v>133</v>
      </c>
      <c r="C112" s="24" t="s">
        <v>134</v>
      </c>
      <c r="D112" s="96"/>
      <c r="E112" s="62">
        <v>162</v>
      </c>
      <c r="F112" s="55">
        <f>[4]ЗАКЛИСТ!D354</f>
        <v>17350721</v>
      </c>
      <c r="G112" s="55">
        <f>[4]ЗАКЛИСТ!C354</f>
        <v>17661460</v>
      </c>
    </row>
    <row r="113" spans="1:7" ht="13.5" customHeight="1" x14ac:dyDescent="0.3">
      <c r="A113" s="62">
        <v>44</v>
      </c>
      <c r="B113" s="56" t="s">
        <v>135</v>
      </c>
      <c r="C113" s="82" t="s">
        <v>136</v>
      </c>
      <c r="D113" s="97"/>
      <c r="E113" s="62"/>
      <c r="F113" s="42"/>
      <c r="G113" s="42"/>
    </row>
    <row r="114" spans="1:7" x14ac:dyDescent="0.3">
      <c r="A114" s="74"/>
      <c r="B114" s="75"/>
      <c r="C114" s="28" t="s">
        <v>137</v>
      </c>
      <c r="E114" s="74"/>
      <c r="F114" s="47"/>
      <c r="G114" s="47"/>
    </row>
    <row r="115" spans="1:7" x14ac:dyDescent="0.3">
      <c r="A115" s="63"/>
      <c r="B115" s="58"/>
      <c r="C115" s="77" t="s">
        <v>138</v>
      </c>
      <c r="D115" s="3"/>
      <c r="E115" s="63">
        <v>163</v>
      </c>
      <c r="F115" s="64">
        <f>[4]ЗАКЛИСТ!D355</f>
        <v>586703</v>
      </c>
      <c r="G115" s="64">
        <f>[4]ЗАКЛИСТ!C355</f>
        <v>2063702</v>
      </c>
    </row>
    <row r="116" spans="1:7" ht="18.75" customHeight="1" x14ac:dyDescent="0.3">
      <c r="A116" s="51">
        <v>45</v>
      </c>
      <c r="B116" s="52" t="s">
        <v>139</v>
      </c>
      <c r="C116" s="24" t="s">
        <v>140</v>
      </c>
      <c r="D116" s="96"/>
      <c r="E116" s="63">
        <v>164</v>
      </c>
      <c r="F116" s="55">
        <f>[4]ЗАКЛИСТ!D356</f>
        <v>0</v>
      </c>
      <c r="G116" s="55">
        <f>[4]ЗАКЛИСТ!C356</f>
        <v>0</v>
      </c>
    </row>
    <row r="117" spans="1:7" ht="18" customHeight="1" x14ac:dyDescent="0.3">
      <c r="A117" s="62"/>
      <c r="B117" s="38"/>
      <c r="C117" s="82" t="s">
        <v>141</v>
      </c>
      <c r="D117" s="98"/>
      <c r="E117" s="62"/>
      <c r="F117" s="42"/>
      <c r="G117" s="42"/>
    </row>
    <row r="118" spans="1:7" ht="13.5" customHeight="1" x14ac:dyDescent="0.3">
      <c r="A118" s="63"/>
      <c r="B118" s="38"/>
      <c r="C118" s="77" t="s">
        <v>142</v>
      </c>
      <c r="D118" s="89"/>
      <c r="E118" s="63">
        <v>165</v>
      </c>
      <c r="F118" s="64">
        <f>F119+F120+F121+F122+F123+F125+F126</f>
        <v>0</v>
      </c>
      <c r="G118" s="64">
        <f>G119+G120+G121+G122+G123+G125+G126</f>
        <v>0</v>
      </c>
    </row>
    <row r="119" spans="1:7" ht="18.75" customHeight="1" x14ac:dyDescent="0.3">
      <c r="A119" s="51">
        <v>46</v>
      </c>
      <c r="B119" s="52" t="s">
        <v>143</v>
      </c>
      <c r="C119" s="24" t="s">
        <v>144</v>
      </c>
      <c r="D119" s="96"/>
      <c r="E119" s="51">
        <v>166</v>
      </c>
      <c r="F119" s="55">
        <f>[4]ЗАКЛИСТ!D357</f>
        <v>0</v>
      </c>
      <c r="G119" s="55">
        <f>[4]ЗАКЛИСТ!C357</f>
        <v>0</v>
      </c>
    </row>
    <row r="120" spans="1:7" ht="18.75" customHeight="1" x14ac:dyDescent="0.3">
      <c r="A120" s="51">
        <v>47</v>
      </c>
      <c r="B120" s="52" t="s">
        <v>145</v>
      </c>
      <c r="C120" s="24" t="s">
        <v>146</v>
      </c>
      <c r="D120" s="96"/>
      <c r="E120" s="51">
        <v>167</v>
      </c>
      <c r="F120" s="55">
        <f>[4]ЗАКЛИСТ!D358</f>
        <v>0</v>
      </c>
      <c r="G120" s="55">
        <f>[4]ЗАКЛИСТ!C358</f>
        <v>0</v>
      </c>
    </row>
    <row r="121" spans="1:7" ht="18.75" customHeight="1" x14ac:dyDescent="0.3">
      <c r="A121" s="51">
        <v>48</v>
      </c>
      <c r="B121" s="52" t="s">
        <v>147</v>
      </c>
      <c r="C121" s="24" t="s">
        <v>148</v>
      </c>
      <c r="D121" s="96"/>
      <c r="E121" s="51">
        <v>168</v>
      </c>
      <c r="F121" s="55">
        <f>[4]ЗАКЛИСТ!D359</f>
        <v>0</v>
      </c>
      <c r="G121" s="55">
        <f>[4]ЗАКЛИСТ!C359</f>
        <v>0</v>
      </c>
    </row>
    <row r="122" spans="1:7" ht="18.75" customHeight="1" x14ac:dyDescent="0.3">
      <c r="A122" s="51">
        <v>49</v>
      </c>
      <c r="B122" s="52" t="s">
        <v>149</v>
      </c>
      <c r="C122" s="24" t="s">
        <v>150</v>
      </c>
      <c r="D122" s="96"/>
      <c r="E122" s="51">
        <v>169</v>
      </c>
      <c r="F122" s="55">
        <f>[4]ЗАКЛИСТ!D360</f>
        <v>0</v>
      </c>
      <c r="G122" s="55">
        <f>[4]ЗАКЛИСТ!C360</f>
        <v>0</v>
      </c>
    </row>
    <row r="123" spans="1:7" ht="18.75" customHeight="1" x14ac:dyDescent="0.3">
      <c r="A123" s="62">
        <v>50</v>
      </c>
      <c r="B123" s="56" t="s">
        <v>151</v>
      </c>
      <c r="C123" s="24" t="s">
        <v>152</v>
      </c>
      <c r="D123" s="96"/>
      <c r="E123" s="51">
        <v>170</v>
      </c>
      <c r="F123" s="55">
        <f>[4]ЗАКЛИСТ!D361</f>
        <v>0</v>
      </c>
      <c r="G123" s="55">
        <f>[4]ЗАКЛИСТ!C361</f>
        <v>0</v>
      </c>
    </row>
    <row r="124" spans="1:7" ht="15" customHeight="1" x14ac:dyDescent="0.3">
      <c r="A124" s="62">
        <v>51</v>
      </c>
      <c r="B124" s="56" t="s">
        <v>153</v>
      </c>
      <c r="C124" s="97" t="s">
        <v>154</v>
      </c>
      <c r="D124" s="98"/>
      <c r="E124" s="74"/>
      <c r="F124" s="42"/>
      <c r="G124" s="42"/>
    </row>
    <row r="125" spans="1:7" x14ac:dyDescent="0.3">
      <c r="A125" s="63"/>
      <c r="B125" s="58"/>
      <c r="C125" s="3" t="s">
        <v>155</v>
      </c>
      <c r="D125" s="89"/>
      <c r="E125" s="63">
        <v>171</v>
      </c>
      <c r="F125" s="64">
        <f>[4]ЗАКЛИСТ!D362</f>
        <v>0</v>
      </c>
      <c r="G125" s="64">
        <f>[4]ЗАКЛИСТ!C362</f>
        <v>0</v>
      </c>
    </row>
    <row r="126" spans="1:7" ht="18.75" customHeight="1" x14ac:dyDescent="0.3">
      <c r="A126" s="63">
        <v>52</v>
      </c>
      <c r="B126" s="58" t="s">
        <v>156</v>
      </c>
      <c r="C126" s="24" t="s">
        <v>157</v>
      </c>
      <c r="D126" s="96"/>
      <c r="E126" s="51">
        <v>172</v>
      </c>
      <c r="F126" s="64">
        <f>[4]ЗАКЛИСТ!D363</f>
        <v>0</v>
      </c>
      <c r="G126" s="64">
        <f>[4]ЗАКЛИСТ!C363</f>
        <v>0</v>
      </c>
    </row>
    <row r="127" spans="1:7" ht="18" customHeight="1" x14ac:dyDescent="0.3">
      <c r="A127" s="62"/>
      <c r="B127" s="56"/>
      <c r="C127" s="82" t="s">
        <v>158</v>
      </c>
      <c r="D127" s="98"/>
      <c r="E127" s="62"/>
      <c r="F127" s="42"/>
      <c r="G127" s="42"/>
    </row>
    <row r="128" spans="1:7" x14ac:dyDescent="0.3">
      <c r="A128" s="74"/>
      <c r="B128" s="58"/>
      <c r="C128" s="77" t="s">
        <v>159</v>
      </c>
      <c r="D128" s="89"/>
      <c r="E128" s="63">
        <v>173</v>
      </c>
      <c r="F128" s="64">
        <f>F130+F132+F146+F148+F157+F172+F173+F175+F176</f>
        <v>0</v>
      </c>
      <c r="G128" s="64">
        <f>G130+G132+G146+G148+G157+G172+G173+G175+G176</f>
        <v>0</v>
      </c>
    </row>
    <row r="129" spans="1:9" x14ac:dyDescent="0.3">
      <c r="A129" s="62">
        <v>53</v>
      </c>
      <c r="B129" s="56" t="s">
        <v>160</v>
      </c>
      <c r="C129" s="99" t="s">
        <v>161</v>
      </c>
      <c r="D129" s="100"/>
      <c r="E129" s="62"/>
      <c r="F129" s="42"/>
      <c r="G129" s="42"/>
    </row>
    <row r="130" spans="1:9" x14ac:dyDescent="0.3">
      <c r="A130" s="63"/>
      <c r="B130" s="58"/>
      <c r="C130" s="101" t="s">
        <v>162</v>
      </c>
      <c r="D130" s="102"/>
      <c r="E130" s="63">
        <v>174</v>
      </c>
      <c r="F130" s="64">
        <f>SUM([4]ЗАКЛИСТ!D107:D111)</f>
        <v>0</v>
      </c>
      <c r="G130" s="64">
        <f>SUM([4]ЗАКЛИСТ!C107:C111)</f>
        <v>0</v>
      </c>
    </row>
    <row r="131" spans="1:9" x14ac:dyDescent="0.3">
      <c r="A131" s="62"/>
      <c r="B131" s="56"/>
      <c r="C131" s="99" t="s">
        <v>163</v>
      </c>
      <c r="D131" s="100"/>
      <c r="E131" s="62"/>
      <c r="F131" s="42"/>
      <c r="G131" s="42"/>
    </row>
    <row r="132" spans="1:9" x14ac:dyDescent="0.3">
      <c r="A132" s="63"/>
      <c r="B132" s="58"/>
      <c r="C132" s="101" t="s">
        <v>164</v>
      </c>
      <c r="D132" s="102"/>
      <c r="E132" s="63">
        <v>175</v>
      </c>
      <c r="F132" s="64">
        <f>F133+F134+F144+F145</f>
        <v>0</v>
      </c>
      <c r="G132" s="64">
        <f>G133+G134+G144+G145</f>
        <v>0</v>
      </c>
    </row>
    <row r="133" spans="1:9" ht="19.5" customHeight="1" x14ac:dyDescent="0.3">
      <c r="A133" s="63">
        <v>54</v>
      </c>
      <c r="B133" s="58" t="s">
        <v>165</v>
      </c>
      <c r="C133" s="24" t="s">
        <v>166</v>
      </c>
      <c r="D133" s="96"/>
      <c r="E133" s="51">
        <v>176</v>
      </c>
      <c r="F133" s="55">
        <f>[4]ЗАКЛИСТ!D112</f>
        <v>0</v>
      </c>
      <c r="G133" s="55">
        <f>[4]ЗАКЛИСТ!C112</f>
        <v>0</v>
      </c>
    </row>
    <row r="134" spans="1:9" ht="19.5" customHeight="1" x14ac:dyDescent="0.3">
      <c r="A134" s="51">
        <v>55</v>
      </c>
      <c r="B134" s="52" t="s">
        <v>167</v>
      </c>
      <c r="C134" s="24" t="s">
        <v>168</v>
      </c>
      <c r="D134" s="96"/>
      <c r="E134" s="63">
        <v>177</v>
      </c>
      <c r="F134" s="55">
        <f>[4]ЗАКЛИСТ!D113</f>
        <v>0</v>
      </c>
      <c r="G134" s="55">
        <f>[4]ЗАКЛИСТ!C113</f>
        <v>0</v>
      </c>
    </row>
    <row r="135" spans="1:9" x14ac:dyDescent="0.3">
      <c r="A135" s="70"/>
      <c r="B135" s="38"/>
    </row>
    <row r="136" spans="1:9" x14ac:dyDescent="0.3">
      <c r="A136" s="70"/>
      <c r="B136" s="38"/>
    </row>
    <row r="137" spans="1:9" x14ac:dyDescent="0.3">
      <c r="A137" s="70"/>
      <c r="B137" s="38"/>
    </row>
    <row r="138" spans="1:9" ht="14.25" customHeight="1" x14ac:dyDescent="0.3">
      <c r="A138" s="11"/>
      <c r="B138" s="12" t="s">
        <v>6</v>
      </c>
      <c r="C138" s="13" t="s">
        <v>7</v>
      </c>
      <c r="D138" s="14"/>
      <c r="E138" s="15" t="s">
        <v>8</v>
      </c>
      <c r="F138" s="25" t="s">
        <v>9</v>
      </c>
      <c r="G138" s="25"/>
    </row>
    <row r="139" spans="1:9" ht="14.25" customHeight="1" x14ac:dyDescent="0.3">
      <c r="A139" s="19" t="s">
        <v>10</v>
      </c>
      <c r="B139" s="20"/>
      <c r="C139" s="21"/>
      <c r="D139" s="22"/>
      <c r="E139" s="23"/>
      <c r="F139" s="90" t="s">
        <v>13</v>
      </c>
      <c r="G139" s="15" t="s">
        <v>128</v>
      </c>
    </row>
    <row r="140" spans="1:9" ht="14.25" customHeight="1" x14ac:dyDescent="0.3">
      <c r="A140" s="19" t="s">
        <v>12</v>
      </c>
      <c r="B140" s="20"/>
      <c r="C140" s="21"/>
      <c r="D140" s="22"/>
      <c r="E140" s="23"/>
      <c r="F140" s="19" t="s">
        <v>17</v>
      </c>
      <c r="G140" s="23"/>
      <c r="H140" s="91"/>
      <c r="I140" s="92"/>
    </row>
    <row r="141" spans="1:9" ht="14.25" customHeight="1" x14ac:dyDescent="0.3">
      <c r="A141" s="27"/>
      <c r="B141" s="28"/>
      <c r="C141" s="29"/>
      <c r="D141" s="30"/>
      <c r="E141" s="31"/>
      <c r="F141" s="93"/>
      <c r="G141" s="94" t="s">
        <v>129</v>
      </c>
      <c r="H141" s="91"/>
      <c r="I141" s="92"/>
    </row>
    <row r="142" spans="1:9" x14ac:dyDescent="0.3">
      <c r="A142" s="33">
        <v>1</v>
      </c>
      <c r="B142" s="33">
        <v>2</v>
      </c>
      <c r="C142" s="34">
        <v>3</v>
      </c>
      <c r="D142" s="35"/>
      <c r="E142" s="33">
        <v>4</v>
      </c>
      <c r="F142" s="33">
        <v>5</v>
      </c>
      <c r="G142" s="33">
        <v>6</v>
      </c>
      <c r="H142" s="36"/>
      <c r="I142" s="36"/>
    </row>
    <row r="143" spans="1:9" ht="22.5" customHeight="1" x14ac:dyDescent="0.3">
      <c r="A143" s="62">
        <v>56</v>
      </c>
      <c r="B143" s="62">
        <v>224</v>
      </c>
      <c r="C143" s="82" t="s">
        <v>169</v>
      </c>
      <c r="D143" s="98"/>
      <c r="E143" s="62"/>
      <c r="F143" s="42"/>
      <c r="G143" s="42"/>
    </row>
    <row r="144" spans="1:9" x14ac:dyDescent="0.3">
      <c r="A144" s="63"/>
      <c r="B144" s="63"/>
      <c r="C144" s="77" t="s">
        <v>170</v>
      </c>
      <c r="D144" s="89"/>
      <c r="E144" s="63">
        <v>178</v>
      </c>
      <c r="F144" s="64">
        <f>[4]ЗАКЛИСТ!D114</f>
        <v>0</v>
      </c>
      <c r="G144" s="64">
        <f>[4]ЗАКЛИСТ!C114</f>
        <v>0</v>
      </c>
    </row>
    <row r="145" spans="1:7" ht="21" customHeight="1" x14ac:dyDescent="0.3">
      <c r="A145" s="51">
        <v>57</v>
      </c>
      <c r="B145" s="51">
        <v>225</v>
      </c>
      <c r="C145" s="24" t="s">
        <v>171</v>
      </c>
      <c r="D145" s="96"/>
      <c r="E145" s="51">
        <v>179</v>
      </c>
      <c r="F145" s="64">
        <f>[4]ЗАКЛИСТ!D115</f>
        <v>0</v>
      </c>
      <c r="G145" s="64">
        <f>[4]ЗАКЛИСТ!C115</f>
        <v>0</v>
      </c>
    </row>
    <row r="146" spans="1:7" ht="21" customHeight="1" x14ac:dyDescent="0.3">
      <c r="A146" s="51">
        <v>58</v>
      </c>
      <c r="B146" s="51">
        <v>23</v>
      </c>
      <c r="C146" s="24" t="s">
        <v>172</v>
      </c>
      <c r="D146" s="96"/>
      <c r="E146" s="51">
        <v>180</v>
      </c>
      <c r="F146" s="55">
        <f>SUM([4]ЗАКЛИСТ!D116:D118)</f>
        <v>0</v>
      </c>
      <c r="G146" s="55">
        <f>SUM([4]ЗАКЛИСТ!C116:C118)</f>
        <v>0</v>
      </c>
    </row>
    <row r="147" spans="1:7" ht="23.25" customHeight="1" x14ac:dyDescent="0.3">
      <c r="A147" s="62"/>
      <c r="B147" s="62"/>
      <c r="C147" s="82" t="s">
        <v>173</v>
      </c>
      <c r="D147" s="98"/>
      <c r="E147" s="62"/>
      <c r="F147" s="42"/>
      <c r="G147" s="42"/>
    </row>
    <row r="148" spans="1:7" x14ac:dyDescent="0.3">
      <c r="A148" s="63"/>
      <c r="B148" s="63"/>
      <c r="C148" s="77" t="s">
        <v>174</v>
      </c>
      <c r="D148" s="89"/>
      <c r="E148" s="63">
        <v>181</v>
      </c>
      <c r="F148" s="64">
        <f>F149+F150+F151+F152+F153+F154+F155</f>
        <v>0</v>
      </c>
      <c r="G148" s="64">
        <f>G149+G150+G151+G152+G153+G154+G155</f>
        <v>0</v>
      </c>
    </row>
    <row r="149" spans="1:7" ht="21" customHeight="1" x14ac:dyDescent="0.3">
      <c r="A149" s="51">
        <v>59</v>
      </c>
      <c r="B149" s="51">
        <v>240</v>
      </c>
      <c r="C149" s="24" t="s">
        <v>175</v>
      </c>
      <c r="D149" s="96"/>
      <c r="E149" s="51">
        <v>182</v>
      </c>
      <c r="F149" s="55">
        <f>[4]ЗАКЛИСТ!D119</f>
        <v>0</v>
      </c>
      <c r="G149" s="55">
        <f>[4]ЗАКЛИСТ!C119</f>
        <v>0</v>
      </c>
    </row>
    <row r="150" spans="1:7" ht="21" customHeight="1" x14ac:dyDescent="0.3">
      <c r="A150" s="51">
        <v>60</v>
      </c>
      <c r="B150" s="51">
        <v>241</v>
      </c>
      <c r="C150" s="24" t="s">
        <v>176</v>
      </c>
      <c r="D150" s="96"/>
      <c r="E150" s="51">
        <v>183</v>
      </c>
      <c r="F150" s="55">
        <f>[4]ЗАКЛИСТ!D120</f>
        <v>0</v>
      </c>
      <c r="G150" s="55">
        <f>[4]ЗАКЛИСТ!C120</f>
        <v>0</v>
      </c>
    </row>
    <row r="151" spans="1:7" ht="21" customHeight="1" x14ac:dyDescent="0.3">
      <c r="A151" s="51">
        <v>61</v>
      </c>
      <c r="B151" s="51">
        <v>242</v>
      </c>
      <c r="C151" s="24" t="s">
        <v>177</v>
      </c>
      <c r="D151" s="96"/>
      <c r="E151" s="51">
        <v>184</v>
      </c>
      <c r="F151" s="55">
        <f>[4]ЗАКЛИСТ!D121</f>
        <v>0</v>
      </c>
      <c r="G151" s="55">
        <f>[4]ЗАКЛИСТ!C121</f>
        <v>0</v>
      </c>
    </row>
    <row r="152" spans="1:7" ht="21" customHeight="1" x14ac:dyDescent="0.3">
      <c r="A152" s="51">
        <v>62</v>
      </c>
      <c r="B152" s="51">
        <v>243</v>
      </c>
      <c r="C152" s="24" t="s">
        <v>178</v>
      </c>
      <c r="D152" s="96"/>
      <c r="E152" s="51">
        <v>185</v>
      </c>
      <c r="F152" s="55">
        <f>[4]ЗАКЛИСТ!D122</f>
        <v>0</v>
      </c>
      <c r="G152" s="55">
        <f>[4]ЗАКЛИСТ!C122</f>
        <v>0</v>
      </c>
    </row>
    <row r="153" spans="1:7" ht="21" customHeight="1" x14ac:dyDescent="0.3">
      <c r="A153" s="51">
        <v>63</v>
      </c>
      <c r="B153" s="51">
        <v>245</v>
      </c>
      <c r="C153" s="24" t="s">
        <v>179</v>
      </c>
      <c r="D153" s="96"/>
      <c r="E153" s="51">
        <v>186</v>
      </c>
      <c r="F153" s="55">
        <f>[4]ЗАКЛИСТ!D123</f>
        <v>0</v>
      </c>
      <c r="G153" s="55">
        <f>[4]ЗАКЛИСТ!C123</f>
        <v>0</v>
      </c>
    </row>
    <row r="154" spans="1:7" ht="21" customHeight="1" x14ac:dyDescent="0.3">
      <c r="A154" s="51">
        <v>64</v>
      </c>
      <c r="B154" s="51">
        <v>246</v>
      </c>
      <c r="C154" s="24" t="s">
        <v>180</v>
      </c>
      <c r="D154" s="96"/>
      <c r="E154" s="51">
        <v>187</v>
      </c>
      <c r="F154" s="55">
        <f>[4]ЗАКЛИСТ!D124</f>
        <v>0</v>
      </c>
      <c r="G154" s="55">
        <f>[4]ЗАКЛИСТ!C124</f>
        <v>0</v>
      </c>
    </row>
    <row r="155" spans="1:7" ht="21" customHeight="1" x14ac:dyDescent="0.3">
      <c r="A155" s="51">
        <v>65</v>
      </c>
      <c r="B155" s="51">
        <v>247</v>
      </c>
      <c r="C155" s="24" t="s">
        <v>181</v>
      </c>
      <c r="D155" s="96"/>
      <c r="E155" s="51">
        <v>188</v>
      </c>
      <c r="F155" s="55">
        <f>[4]ЗАКЛИСТ!D125</f>
        <v>0</v>
      </c>
      <c r="G155" s="55">
        <f>[4]ЗАКЛИСТ!C125</f>
        <v>0</v>
      </c>
    </row>
    <row r="156" spans="1:7" ht="22.5" customHeight="1" x14ac:dyDescent="0.3">
      <c r="A156" s="62"/>
      <c r="B156" s="62"/>
      <c r="C156" s="82" t="s">
        <v>182</v>
      </c>
      <c r="D156" s="98"/>
      <c r="E156" s="62"/>
      <c r="F156" s="42"/>
      <c r="G156" s="42"/>
    </row>
    <row r="157" spans="1:7" x14ac:dyDescent="0.3">
      <c r="A157" s="63"/>
      <c r="B157" s="63"/>
      <c r="C157" s="77" t="s">
        <v>183</v>
      </c>
      <c r="D157" s="89"/>
      <c r="E157" s="63">
        <v>189</v>
      </c>
      <c r="F157" s="64">
        <f>F158+F159+F160+F162+F163</f>
        <v>0</v>
      </c>
      <c r="G157" s="64">
        <f>G158+G159+G160+G162+G163</f>
        <v>0</v>
      </c>
    </row>
    <row r="158" spans="1:7" ht="21" customHeight="1" x14ac:dyDescent="0.3">
      <c r="A158" s="51">
        <v>66</v>
      </c>
      <c r="B158" s="51">
        <v>250</v>
      </c>
      <c r="C158" s="24" t="s">
        <v>184</v>
      </c>
      <c r="D158" s="96"/>
      <c r="E158" s="51">
        <v>190</v>
      </c>
      <c r="F158" s="55">
        <f>[4]ЗАКЛИСТ!D126</f>
        <v>0</v>
      </c>
      <c r="G158" s="55">
        <f>[4]ЗАКЛИСТ!C126</f>
        <v>0</v>
      </c>
    </row>
    <row r="159" spans="1:7" ht="21" customHeight="1" x14ac:dyDescent="0.3">
      <c r="A159" s="51"/>
      <c r="B159" s="51">
        <v>251</v>
      </c>
      <c r="C159" s="24" t="s">
        <v>185</v>
      </c>
      <c r="D159" s="96"/>
      <c r="E159" s="51">
        <v>191</v>
      </c>
      <c r="F159" s="55">
        <f>[4]ЗАКЛИСТ!D127</f>
        <v>0</v>
      </c>
      <c r="G159" s="55">
        <f>[4]ЗАКЛИСТ!C127</f>
        <v>0</v>
      </c>
    </row>
    <row r="160" spans="1:7" ht="21" customHeight="1" x14ac:dyDescent="0.3">
      <c r="A160" s="51">
        <v>67</v>
      </c>
      <c r="B160" s="51">
        <v>252</v>
      </c>
      <c r="C160" s="24" t="s">
        <v>186</v>
      </c>
      <c r="D160" s="96"/>
      <c r="E160" s="51">
        <v>192</v>
      </c>
      <c r="F160" s="55">
        <f>[4]ЗАКЛИСТ!D128</f>
        <v>0</v>
      </c>
      <c r="G160" s="55">
        <f>[4]ЗАКЛИСТ!C128</f>
        <v>0</v>
      </c>
    </row>
    <row r="161" spans="1:9" ht="21" customHeight="1" x14ac:dyDescent="0.3">
      <c r="A161" s="62">
        <v>68</v>
      </c>
      <c r="B161" s="62">
        <v>253</v>
      </c>
      <c r="C161" s="82" t="s">
        <v>187</v>
      </c>
      <c r="D161" s="98"/>
      <c r="E161" s="62"/>
      <c r="F161" s="67"/>
      <c r="G161" s="42"/>
    </row>
    <row r="162" spans="1:9" ht="14.25" customHeight="1" x14ac:dyDescent="0.3">
      <c r="A162" s="63"/>
      <c r="B162" s="63"/>
      <c r="C162" s="77" t="s">
        <v>188</v>
      </c>
      <c r="D162" s="89"/>
      <c r="E162" s="63">
        <v>193</v>
      </c>
      <c r="F162" s="69">
        <f>[4]ЗАКЛИСТ!D129</f>
        <v>0</v>
      </c>
      <c r="G162" s="64">
        <f>[4]ЗАКЛИСТ!C129</f>
        <v>0</v>
      </c>
    </row>
    <row r="163" spans="1:9" ht="21" customHeight="1" x14ac:dyDescent="0.3">
      <c r="A163" s="51">
        <v>69</v>
      </c>
      <c r="B163" s="51">
        <v>255</v>
      </c>
      <c r="C163" s="24" t="s">
        <v>189</v>
      </c>
      <c r="D163" s="96"/>
      <c r="E163" s="51">
        <v>194</v>
      </c>
      <c r="F163" s="69">
        <f>[4]ЗАКЛИСТ!D130</f>
        <v>0</v>
      </c>
      <c r="G163" s="64">
        <f>[4]ЗАКЛИСТ!C130</f>
        <v>0</v>
      </c>
    </row>
    <row r="164" spans="1:9" x14ac:dyDescent="0.3">
      <c r="A164" s="70"/>
      <c r="B164" s="38"/>
    </row>
    <row r="165" spans="1:9" x14ac:dyDescent="0.3">
      <c r="A165" s="70"/>
      <c r="B165" s="38"/>
    </row>
    <row r="166" spans="1:9" x14ac:dyDescent="0.3">
      <c r="A166" s="70"/>
      <c r="B166" s="38"/>
    </row>
    <row r="167" spans="1:9" ht="14.25" customHeight="1" x14ac:dyDescent="0.3">
      <c r="A167" s="11"/>
      <c r="B167" s="12" t="s">
        <v>6</v>
      </c>
      <c r="C167" s="13" t="s">
        <v>7</v>
      </c>
      <c r="D167" s="14"/>
      <c r="E167" s="15" t="s">
        <v>8</v>
      </c>
      <c r="F167" s="25" t="s">
        <v>9</v>
      </c>
      <c r="G167" s="25"/>
    </row>
    <row r="168" spans="1:9" ht="14.25" customHeight="1" x14ac:dyDescent="0.3">
      <c r="A168" s="19" t="s">
        <v>10</v>
      </c>
      <c r="B168" s="20"/>
      <c r="C168" s="21"/>
      <c r="D168" s="22"/>
      <c r="E168" s="23"/>
      <c r="F168" s="90" t="s">
        <v>13</v>
      </c>
      <c r="G168" s="15" t="s">
        <v>128</v>
      </c>
    </row>
    <row r="169" spans="1:9" ht="14.25" customHeight="1" x14ac:dyDescent="0.3">
      <c r="A169" s="19" t="s">
        <v>12</v>
      </c>
      <c r="B169" s="20"/>
      <c r="C169" s="21"/>
      <c r="D169" s="22"/>
      <c r="E169" s="23"/>
      <c r="F169" s="19" t="s">
        <v>17</v>
      </c>
      <c r="G169" s="23"/>
      <c r="H169" s="91"/>
      <c r="I169" s="92"/>
    </row>
    <row r="170" spans="1:9" ht="14.25" customHeight="1" x14ac:dyDescent="0.3">
      <c r="A170" s="27"/>
      <c r="B170" s="28"/>
      <c r="C170" s="29"/>
      <c r="D170" s="30"/>
      <c r="E170" s="31"/>
      <c r="F170" s="93"/>
      <c r="G170" s="94" t="s">
        <v>129</v>
      </c>
      <c r="H170" s="91"/>
      <c r="I170" s="92"/>
    </row>
    <row r="171" spans="1:9" x14ac:dyDescent="0.3">
      <c r="A171" s="33">
        <v>1</v>
      </c>
      <c r="B171" s="33">
        <v>2</v>
      </c>
      <c r="C171" s="34">
        <v>3</v>
      </c>
      <c r="D171" s="35"/>
      <c r="E171" s="33">
        <v>4</v>
      </c>
      <c r="F171" s="33">
        <v>5</v>
      </c>
      <c r="G171" s="33">
        <v>6</v>
      </c>
      <c r="H171" s="36"/>
      <c r="I171" s="36"/>
    </row>
    <row r="172" spans="1:9" ht="21.75" customHeight="1" x14ac:dyDescent="0.3">
      <c r="A172" s="51">
        <v>70</v>
      </c>
      <c r="B172" s="51">
        <v>26</v>
      </c>
      <c r="C172" s="53" t="s">
        <v>190</v>
      </c>
      <c r="D172" s="54"/>
      <c r="E172" s="51">
        <v>195</v>
      </c>
      <c r="F172" s="55">
        <f>SUM([4]ЗАКЛИСТ!D131:D134)</f>
        <v>0</v>
      </c>
      <c r="G172" s="55">
        <f>SUM([4]ЗАКЛИСТ!C131:C134)</f>
        <v>0</v>
      </c>
    </row>
    <row r="173" spans="1:9" ht="21.75" customHeight="1" x14ac:dyDescent="0.3">
      <c r="A173" s="51">
        <v>71</v>
      </c>
      <c r="B173" s="51">
        <v>27</v>
      </c>
      <c r="C173" s="53" t="s">
        <v>191</v>
      </c>
      <c r="D173" s="54"/>
      <c r="E173" s="51">
        <v>196</v>
      </c>
      <c r="F173" s="55">
        <f>SUM([4]ЗАКЛИСТ!D135:D137)</f>
        <v>0</v>
      </c>
      <c r="G173" s="55">
        <f>SUM([4]ЗАКЛИСТ!C135:C137)</f>
        <v>0</v>
      </c>
    </row>
    <row r="174" spans="1:9" ht="19.5" customHeight="1" x14ac:dyDescent="0.3">
      <c r="A174" s="62"/>
      <c r="B174" s="62"/>
      <c r="C174" s="39" t="s">
        <v>192</v>
      </c>
      <c r="D174" s="40"/>
      <c r="E174" s="62"/>
      <c r="F174" s="42"/>
      <c r="G174" s="42"/>
    </row>
    <row r="175" spans="1:9" x14ac:dyDescent="0.3">
      <c r="A175" s="63">
        <v>72</v>
      </c>
      <c r="B175" s="63">
        <v>28</v>
      </c>
      <c r="C175" s="59" t="s">
        <v>193</v>
      </c>
      <c r="D175" s="60"/>
      <c r="E175" s="63">
        <v>197</v>
      </c>
      <c r="F175" s="64">
        <f>SUM([4]ЗАКЛИСТ!D138:D144)</f>
        <v>0</v>
      </c>
      <c r="G175" s="64">
        <f>SUM([4]ЗАКЛИСТ!C138:C144)</f>
        <v>0</v>
      </c>
    </row>
    <row r="176" spans="1:9" ht="21.75" customHeight="1" x14ac:dyDescent="0.3">
      <c r="A176" s="51">
        <v>73</v>
      </c>
      <c r="B176" s="51">
        <v>29</v>
      </c>
      <c r="C176" s="24" t="s">
        <v>194</v>
      </c>
      <c r="D176" s="96"/>
      <c r="E176" s="51">
        <v>198</v>
      </c>
      <c r="F176" s="55">
        <f>SUM([4]ЗАКЛИСТ!D145:D150)</f>
        <v>0</v>
      </c>
      <c r="G176" s="55">
        <f>SUM([4]ЗАКЛИСТ!C145:C150)</f>
        <v>0</v>
      </c>
    </row>
    <row r="177" spans="1:7" ht="24.75" customHeight="1" x14ac:dyDescent="0.3">
      <c r="A177" s="51">
        <v>74</v>
      </c>
      <c r="B177" s="51">
        <v>98</v>
      </c>
      <c r="C177" s="24" t="s">
        <v>195</v>
      </c>
      <c r="D177" s="96"/>
      <c r="E177" s="51">
        <v>199</v>
      </c>
      <c r="F177" s="55"/>
      <c r="G177" s="55"/>
    </row>
    <row r="178" spans="1:7" ht="21.75" customHeight="1" x14ac:dyDescent="0.3">
      <c r="A178" s="62"/>
      <c r="B178" s="62"/>
      <c r="C178" s="103" t="s">
        <v>196</v>
      </c>
      <c r="D178" s="97"/>
      <c r="E178" s="62"/>
      <c r="F178" s="42"/>
      <c r="G178" s="42"/>
    </row>
    <row r="179" spans="1:7" ht="15.75" customHeight="1" x14ac:dyDescent="0.3">
      <c r="A179" s="63"/>
      <c r="B179" s="63"/>
      <c r="C179" s="77" t="s">
        <v>197</v>
      </c>
      <c r="D179" s="3"/>
      <c r="E179" s="63">
        <v>200</v>
      </c>
      <c r="F179" s="64">
        <f>F111+F116+F118+F128+F177</f>
        <v>17937424</v>
      </c>
      <c r="G179" s="64">
        <f>G111+G116+G118+G128+G177</f>
        <v>19725162</v>
      </c>
    </row>
    <row r="180" spans="1:7" ht="18" customHeight="1" x14ac:dyDescent="0.3">
      <c r="A180" s="51">
        <v>75</v>
      </c>
      <c r="B180" s="51" t="s">
        <v>198</v>
      </c>
      <c r="C180" s="24" t="s">
        <v>199</v>
      </c>
      <c r="D180" s="96"/>
      <c r="E180" s="51">
        <v>201</v>
      </c>
      <c r="F180" s="55">
        <f>[4]ЗАКЛИСТ!D370+[4]ЗАКЛИСТ!D371+[4]ЗАКЛИСТ!D372+[4]ЗАКЛИСТ!D373</f>
        <v>0</v>
      </c>
      <c r="G180" s="55">
        <f>[4]ЗАКЛИСТ!C370+[4]ЗАКЛИСТ!C371+[4]ЗАКЛИСТ!C372+[4]ЗАКЛИСТ!C373</f>
        <v>0</v>
      </c>
    </row>
    <row r="181" spans="1:7" x14ac:dyDescent="0.3">
      <c r="A181" s="70"/>
      <c r="B181" s="38"/>
    </row>
    <row r="182" spans="1:7" x14ac:dyDescent="0.3">
      <c r="A182" s="70"/>
      <c r="B182" s="38"/>
    </row>
    <row r="183" spans="1:7" x14ac:dyDescent="0.3">
      <c r="A183" s="70"/>
      <c r="B183" s="38"/>
    </row>
    <row r="184" spans="1:7" x14ac:dyDescent="0.3">
      <c r="A184" s="70"/>
      <c r="B184" s="38"/>
    </row>
    <row r="185" spans="1:7" x14ac:dyDescent="0.3">
      <c r="A185" s="70"/>
      <c r="B185" s="38"/>
    </row>
    <row r="186" spans="1:7" x14ac:dyDescent="0.3">
      <c r="A186" s="70" t="s">
        <v>200</v>
      </c>
      <c r="B186" s="38"/>
      <c r="D186" s="92" t="s">
        <v>201</v>
      </c>
      <c r="F186" s="104" t="s">
        <v>202</v>
      </c>
      <c r="G186" s="104"/>
    </row>
    <row r="187" spans="1:7" x14ac:dyDescent="0.3">
      <c r="A187" s="70" t="s">
        <v>203</v>
      </c>
      <c r="B187" s="105" t="str">
        <f>[4]ПОДАТОЦИ!C17</f>
        <v>28.02.2026</v>
      </c>
      <c r="D187" s="92" t="s">
        <v>204</v>
      </c>
      <c r="F187" s="106" t="str">
        <f>[4]ПОДАТОЦИ!C10</f>
        <v>Проф.др.Мери Трајковска</v>
      </c>
      <c r="G187" s="106"/>
    </row>
    <row r="188" spans="1:7" x14ac:dyDescent="0.3">
      <c r="A188" s="70"/>
      <c r="B188" s="38"/>
      <c r="D188" s="107" t="str">
        <f>[4]ПОДАТОЦИ!C9</f>
        <v>Дипл.ек.Лидија Тапшанова</v>
      </c>
      <c r="E188" s="10" t="s">
        <v>205</v>
      </c>
      <c r="F188" s="108"/>
    </row>
    <row r="189" spans="1:7" x14ac:dyDescent="0.3">
      <c r="A189" s="70"/>
      <c r="B189" s="38"/>
    </row>
    <row r="190" spans="1:7" x14ac:dyDescent="0.3">
      <c r="A190" s="70"/>
      <c r="B190" s="38"/>
      <c r="D190" s="1" t="s">
        <v>206</v>
      </c>
      <c r="F190" s="1" t="s">
        <v>207</v>
      </c>
    </row>
    <row r="191" spans="1:7" x14ac:dyDescent="0.3">
      <c r="A191" s="70"/>
      <c r="B191" s="38"/>
    </row>
    <row r="192" spans="1:7" x14ac:dyDescent="0.3">
      <c r="A192" s="70"/>
      <c r="B192" s="38"/>
    </row>
    <row r="193" spans="1:2" x14ac:dyDescent="0.3">
      <c r="A193" s="70"/>
      <c r="B193" s="38"/>
    </row>
    <row r="194" spans="1:2" x14ac:dyDescent="0.3">
      <c r="A194" s="70"/>
      <c r="B194" s="38"/>
    </row>
    <row r="195" spans="1:2" x14ac:dyDescent="0.3">
      <c r="A195" s="70"/>
      <c r="B195" s="38"/>
    </row>
    <row r="196" spans="1:2" x14ac:dyDescent="0.3">
      <c r="A196" s="70"/>
      <c r="B196" s="38"/>
    </row>
    <row r="197" spans="1:2" x14ac:dyDescent="0.3">
      <c r="A197" s="70"/>
      <c r="B197" s="38"/>
    </row>
    <row r="198" spans="1:2" x14ac:dyDescent="0.3">
      <c r="A198" s="70"/>
      <c r="B198" s="38"/>
    </row>
    <row r="199" spans="1:2" x14ac:dyDescent="0.3">
      <c r="A199" s="70"/>
      <c r="B199" s="38"/>
    </row>
    <row r="200" spans="1:2" x14ac:dyDescent="0.3">
      <c r="A200" s="70"/>
      <c r="B200" s="38"/>
    </row>
    <row r="201" spans="1:2" x14ac:dyDescent="0.3">
      <c r="A201" s="70"/>
      <c r="B201" s="38"/>
    </row>
    <row r="202" spans="1:2" x14ac:dyDescent="0.3">
      <c r="A202" s="70"/>
      <c r="B202" s="38"/>
    </row>
    <row r="203" spans="1:2" x14ac:dyDescent="0.3">
      <c r="A203" s="70"/>
      <c r="B203" s="38"/>
    </row>
    <row r="204" spans="1:2" x14ac:dyDescent="0.3">
      <c r="A204" s="70"/>
      <c r="B204" s="38"/>
    </row>
    <row r="205" spans="1:2" x14ac:dyDescent="0.3">
      <c r="A205" s="70"/>
      <c r="B205" s="38"/>
    </row>
    <row r="206" spans="1:2" x14ac:dyDescent="0.3">
      <c r="A206" s="70"/>
      <c r="B206" s="38"/>
    </row>
    <row r="207" spans="1:2" x14ac:dyDescent="0.3">
      <c r="A207" s="70"/>
      <c r="B207" s="38"/>
    </row>
    <row r="208" spans="1:2" x14ac:dyDescent="0.3">
      <c r="A208" s="70"/>
      <c r="B208" s="38"/>
    </row>
    <row r="209" spans="1:2" x14ac:dyDescent="0.3">
      <c r="A209" s="70"/>
      <c r="B209" s="38"/>
    </row>
    <row r="210" spans="1:2" x14ac:dyDescent="0.3">
      <c r="A210" s="70"/>
      <c r="B210" s="38"/>
    </row>
    <row r="211" spans="1:2" x14ac:dyDescent="0.3">
      <c r="A211" s="70"/>
      <c r="B211" s="38"/>
    </row>
    <row r="212" spans="1:2" x14ac:dyDescent="0.3">
      <c r="A212" s="70"/>
      <c r="B212" s="38"/>
    </row>
    <row r="213" spans="1:2" x14ac:dyDescent="0.3">
      <c r="A213" s="70"/>
      <c r="B213" s="38"/>
    </row>
    <row r="214" spans="1:2" x14ac:dyDescent="0.3">
      <c r="A214" s="70"/>
      <c r="B214" s="38"/>
    </row>
    <row r="215" spans="1:2" x14ac:dyDescent="0.3">
      <c r="A215" s="70"/>
      <c r="B215" s="38"/>
    </row>
    <row r="216" spans="1:2" x14ac:dyDescent="0.3">
      <c r="A216" s="70"/>
      <c r="B216" s="38"/>
    </row>
    <row r="217" spans="1:2" x14ac:dyDescent="0.3">
      <c r="A217" s="70"/>
      <c r="B217" s="38"/>
    </row>
    <row r="218" spans="1:2" x14ac:dyDescent="0.3">
      <c r="A218" s="70"/>
      <c r="B218" s="38"/>
    </row>
    <row r="219" spans="1:2" x14ac:dyDescent="0.3">
      <c r="A219" s="70"/>
      <c r="B219" s="38"/>
    </row>
    <row r="220" spans="1:2" x14ac:dyDescent="0.3">
      <c r="A220" s="70"/>
      <c r="B220" s="38"/>
    </row>
    <row r="221" spans="1:2" x14ac:dyDescent="0.3">
      <c r="A221" s="70"/>
      <c r="B221" s="38"/>
    </row>
    <row r="222" spans="1:2" x14ac:dyDescent="0.3">
      <c r="A222" s="70"/>
      <c r="B222" s="38"/>
    </row>
    <row r="223" spans="1:2" x14ac:dyDescent="0.3">
      <c r="A223" s="70"/>
      <c r="B223" s="38"/>
    </row>
    <row r="224" spans="1:2" x14ac:dyDescent="0.3">
      <c r="A224" s="70"/>
      <c r="B224" s="38"/>
    </row>
    <row r="225" spans="1:2" x14ac:dyDescent="0.3">
      <c r="A225" s="70"/>
      <c r="B225" s="38"/>
    </row>
    <row r="226" spans="1:2" x14ac:dyDescent="0.3">
      <c r="A226" s="70"/>
      <c r="B226" s="38"/>
    </row>
    <row r="227" spans="1:2" x14ac:dyDescent="0.3">
      <c r="A227" s="70"/>
      <c r="B227" s="71"/>
    </row>
    <row r="228" spans="1:2" x14ac:dyDescent="0.3">
      <c r="A228" s="70"/>
      <c r="B228" s="71"/>
    </row>
    <row r="229" spans="1:2" x14ac:dyDescent="0.3">
      <c r="A229" s="70"/>
      <c r="B229" s="71"/>
    </row>
    <row r="230" spans="1:2" x14ac:dyDescent="0.3">
      <c r="A230" s="70"/>
      <c r="B230" s="71"/>
    </row>
    <row r="231" spans="1:2" x14ac:dyDescent="0.3">
      <c r="A231" s="70"/>
      <c r="B231" s="71"/>
    </row>
    <row r="232" spans="1:2" x14ac:dyDescent="0.3">
      <c r="A232" s="70"/>
      <c r="B232" s="71"/>
    </row>
    <row r="233" spans="1:2" x14ac:dyDescent="0.3">
      <c r="A233" s="70"/>
      <c r="B233" s="71"/>
    </row>
    <row r="234" spans="1:2" x14ac:dyDescent="0.3">
      <c r="A234" s="70"/>
      <c r="B234" s="71"/>
    </row>
    <row r="235" spans="1:2" x14ac:dyDescent="0.3">
      <c r="A235" s="70"/>
      <c r="B235" s="71"/>
    </row>
    <row r="236" spans="1:2" x14ac:dyDescent="0.3">
      <c r="A236" s="70"/>
      <c r="B236" s="71"/>
    </row>
    <row r="237" spans="1:2" x14ac:dyDescent="0.3">
      <c r="A237" s="70"/>
      <c r="B237" s="71"/>
    </row>
    <row r="238" spans="1:2" x14ac:dyDescent="0.3">
      <c r="A238" s="70"/>
      <c r="B238" s="71"/>
    </row>
    <row r="239" spans="1:2" x14ac:dyDescent="0.3">
      <c r="A239" s="70"/>
      <c r="B239" s="71"/>
    </row>
    <row r="240" spans="1:2" x14ac:dyDescent="0.3">
      <c r="A240" s="70"/>
      <c r="B240" s="71"/>
    </row>
    <row r="241" spans="1:2" x14ac:dyDescent="0.3">
      <c r="A241" s="70"/>
      <c r="B241" s="71"/>
    </row>
    <row r="242" spans="1:2" x14ac:dyDescent="0.3">
      <c r="A242" s="70"/>
      <c r="B242" s="71"/>
    </row>
    <row r="243" spans="1:2" x14ac:dyDescent="0.3">
      <c r="A243" s="70"/>
      <c r="B243" s="70"/>
    </row>
    <row r="244" spans="1:2" x14ac:dyDescent="0.3">
      <c r="A244" s="70"/>
      <c r="B244" s="70"/>
    </row>
    <row r="245" spans="1:2" x14ac:dyDescent="0.3">
      <c r="A245" s="70"/>
      <c r="B245" s="70"/>
    </row>
    <row r="246" spans="1:2" x14ac:dyDescent="0.3">
      <c r="B246" s="70"/>
    </row>
    <row r="247" spans="1:2" x14ac:dyDescent="0.3">
      <c r="B247" s="70"/>
    </row>
    <row r="248" spans="1:2" x14ac:dyDescent="0.3">
      <c r="B248" s="70"/>
    </row>
    <row r="249" spans="1:2" x14ac:dyDescent="0.3">
      <c r="B249" s="70"/>
    </row>
    <row r="250" spans="1:2" x14ac:dyDescent="0.3">
      <c r="B250" s="70"/>
    </row>
    <row r="251" spans="1:2" x14ac:dyDescent="0.3">
      <c r="B251" s="70"/>
    </row>
    <row r="252" spans="1:2" x14ac:dyDescent="0.3">
      <c r="B252" s="70"/>
    </row>
    <row r="253" spans="1:2" x14ac:dyDescent="0.3">
      <c r="B253" s="70"/>
    </row>
    <row r="254" spans="1:2" x14ac:dyDescent="0.3">
      <c r="B254" s="70"/>
    </row>
    <row r="255" spans="1:2" x14ac:dyDescent="0.3">
      <c r="B255" s="70"/>
    </row>
    <row r="256" spans="1:2" x14ac:dyDescent="0.3">
      <c r="B256" s="70"/>
    </row>
    <row r="257" spans="2:2" x14ac:dyDescent="0.3">
      <c r="B257" s="70"/>
    </row>
    <row r="258" spans="2:2" x14ac:dyDescent="0.3">
      <c r="B258" s="70"/>
    </row>
    <row r="259" spans="2:2" x14ac:dyDescent="0.3">
      <c r="B259" s="70"/>
    </row>
    <row r="260" spans="2:2" x14ac:dyDescent="0.3">
      <c r="B260" s="70"/>
    </row>
    <row r="261" spans="2:2" x14ac:dyDescent="0.3">
      <c r="B261" s="70"/>
    </row>
    <row r="262" spans="2:2" x14ac:dyDescent="0.3">
      <c r="B262" s="70"/>
    </row>
    <row r="263" spans="2:2" x14ac:dyDescent="0.3">
      <c r="B263" s="70"/>
    </row>
    <row r="264" spans="2:2" x14ac:dyDescent="0.3">
      <c r="B264" s="70"/>
    </row>
    <row r="265" spans="2:2" x14ac:dyDescent="0.3">
      <c r="B265" s="70"/>
    </row>
    <row r="266" spans="2:2" x14ac:dyDescent="0.3">
      <c r="B266" s="70"/>
    </row>
    <row r="267" spans="2:2" x14ac:dyDescent="0.3">
      <c r="B267" s="70"/>
    </row>
    <row r="268" spans="2:2" x14ac:dyDescent="0.3">
      <c r="B268" s="70"/>
    </row>
    <row r="269" spans="2:2" x14ac:dyDescent="0.3">
      <c r="B269" s="70"/>
    </row>
    <row r="270" spans="2:2" x14ac:dyDescent="0.3">
      <c r="B270" s="70"/>
    </row>
    <row r="271" spans="2:2" x14ac:dyDescent="0.3">
      <c r="B271" s="70"/>
    </row>
    <row r="272" spans="2:2" x14ac:dyDescent="0.3">
      <c r="B272" s="70"/>
    </row>
    <row r="273" spans="2:2" x14ac:dyDescent="0.3">
      <c r="B273" s="70"/>
    </row>
    <row r="274" spans="2:2" x14ac:dyDescent="0.3">
      <c r="B274" s="70"/>
    </row>
    <row r="275" spans="2:2" x14ac:dyDescent="0.3">
      <c r="B275" s="70"/>
    </row>
    <row r="276" spans="2:2" x14ac:dyDescent="0.3">
      <c r="B276" s="70"/>
    </row>
    <row r="277" spans="2:2" x14ac:dyDescent="0.3">
      <c r="B277" s="70"/>
    </row>
    <row r="278" spans="2:2" x14ac:dyDescent="0.3">
      <c r="B278" s="70"/>
    </row>
    <row r="279" spans="2:2" x14ac:dyDescent="0.3">
      <c r="B279" s="70"/>
    </row>
    <row r="280" spans="2:2" x14ac:dyDescent="0.3">
      <c r="B280" s="70"/>
    </row>
    <row r="281" spans="2:2" x14ac:dyDescent="0.3">
      <c r="B281" s="70"/>
    </row>
    <row r="282" spans="2:2" x14ac:dyDescent="0.3">
      <c r="B282" s="70"/>
    </row>
    <row r="283" spans="2:2" x14ac:dyDescent="0.3">
      <c r="B283" s="70"/>
    </row>
    <row r="284" spans="2:2" x14ac:dyDescent="0.3">
      <c r="B284" s="70"/>
    </row>
    <row r="285" spans="2:2" x14ac:dyDescent="0.3">
      <c r="B285" s="70"/>
    </row>
    <row r="286" spans="2:2" x14ac:dyDescent="0.3">
      <c r="B286" s="70"/>
    </row>
    <row r="287" spans="2:2" x14ac:dyDescent="0.3">
      <c r="B287" s="70"/>
    </row>
    <row r="288" spans="2:2" x14ac:dyDescent="0.3">
      <c r="B288" s="70"/>
    </row>
    <row r="289" spans="2:2" x14ac:dyDescent="0.3">
      <c r="B289" s="70"/>
    </row>
    <row r="290" spans="2:2" x14ac:dyDescent="0.3">
      <c r="B290" s="70"/>
    </row>
    <row r="291" spans="2:2" x14ac:dyDescent="0.3">
      <c r="B291" s="70"/>
    </row>
    <row r="292" spans="2:2" x14ac:dyDescent="0.3">
      <c r="B292" s="70"/>
    </row>
    <row r="293" spans="2:2" x14ac:dyDescent="0.3">
      <c r="B293" s="70"/>
    </row>
    <row r="294" spans="2:2" x14ac:dyDescent="0.3">
      <c r="B294" s="70"/>
    </row>
    <row r="295" spans="2:2" x14ac:dyDescent="0.3">
      <c r="B295" s="70"/>
    </row>
    <row r="296" spans="2:2" x14ac:dyDescent="0.3">
      <c r="B296" s="70"/>
    </row>
    <row r="297" spans="2:2" x14ac:dyDescent="0.3">
      <c r="B297" s="70"/>
    </row>
    <row r="298" spans="2:2" x14ac:dyDescent="0.3">
      <c r="B298" s="70"/>
    </row>
    <row r="299" spans="2:2" x14ac:dyDescent="0.3">
      <c r="B299" s="70"/>
    </row>
    <row r="300" spans="2:2" x14ac:dyDescent="0.3">
      <c r="B300" s="70"/>
    </row>
    <row r="301" spans="2:2" x14ac:dyDescent="0.3">
      <c r="B301" s="70"/>
    </row>
    <row r="302" spans="2:2" x14ac:dyDescent="0.3">
      <c r="B302" s="70"/>
    </row>
    <row r="303" spans="2:2" x14ac:dyDescent="0.3">
      <c r="B303" s="70"/>
    </row>
    <row r="304" spans="2:2" x14ac:dyDescent="0.3">
      <c r="B304" s="70"/>
    </row>
    <row r="305" spans="2:2" x14ac:dyDescent="0.3">
      <c r="B305" s="70"/>
    </row>
    <row r="306" spans="2:2" x14ac:dyDescent="0.3">
      <c r="B306" s="70"/>
    </row>
    <row r="307" spans="2:2" x14ac:dyDescent="0.3">
      <c r="B307" s="70"/>
    </row>
    <row r="308" spans="2:2" x14ac:dyDescent="0.3">
      <c r="B308" s="70"/>
    </row>
    <row r="309" spans="2:2" x14ac:dyDescent="0.3">
      <c r="B309" s="70"/>
    </row>
    <row r="310" spans="2:2" x14ac:dyDescent="0.3">
      <c r="B310" s="70"/>
    </row>
    <row r="311" spans="2:2" x14ac:dyDescent="0.3">
      <c r="B311" s="70"/>
    </row>
    <row r="312" spans="2:2" x14ac:dyDescent="0.3">
      <c r="B312" s="70"/>
    </row>
    <row r="313" spans="2:2" x14ac:dyDescent="0.3">
      <c r="B313" s="70"/>
    </row>
    <row r="314" spans="2:2" x14ac:dyDescent="0.3">
      <c r="B314" s="70"/>
    </row>
    <row r="315" spans="2:2" x14ac:dyDescent="0.3">
      <c r="B315" s="70"/>
    </row>
    <row r="316" spans="2:2" x14ac:dyDescent="0.3">
      <c r="B316" s="70"/>
    </row>
    <row r="317" spans="2:2" x14ac:dyDescent="0.3">
      <c r="B317" s="70"/>
    </row>
    <row r="318" spans="2:2" x14ac:dyDescent="0.3">
      <c r="B318" s="70"/>
    </row>
    <row r="319" spans="2:2" x14ac:dyDescent="0.3">
      <c r="B319" s="70"/>
    </row>
    <row r="320" spans="2:2" x14ac:dyDescent="0.3">
      <c r="B320" s="70"/>
    </row>
    <row r="321" spans="2:2" x14ac:dyDescent="0.3">
      <c r="B321" s="70"/>
    </row>
    <row r="322" spans="2:2" x14ac:dyDescent="0.3">
      <c r="B322" s="70"/>
    </row>
    <row r="323" spans="2:2" x14ac:dyDescent="0.3">
      <c r="B323" s="70"/>
    </row>
    <row r="324" spans="2:2" x14ac:dyDescent="0.3">
      <c r="B324" s="70"/>
    </row>
    <row r="325" spans="2:2" x14ac:dyDescent="0.3">
      <c r="B325" s="70"/>
    </row>
    <row r="326" spans="2:2" x14ac:dyDescent="0.3">
      <c r="B326" s="70"/>
    </row>
    <row r="327" spans="2:2" x14ac:dyDescent="0.3">
      <c r="B327" s="70"/>
    </row>
    <row r="328" spans="2:2" x14ac:dyDescent="0.3">
      <c r="B328" s="70"/>
    </row>
    <row r="329" spans="2:2" x14ac:dyDescent="0.3">
      <c r="B329" s="70"/>
    </row>
    <row r="330" spans="2:2" x14ac:dyDescent="0.3">
      <c r="B330" s="70"/>
    </row>
    <row r="331" spans="2:2" x14ac:dyDescent="0.3">
      <c r="B331" s="70"/>
    </row>
    <row r="332" spans="2:2" x14ac:dyDescent="0.3">
      <c r="B332" s="70"/>
    </row>
    <row r="333" spans="2:2" x14ac:dyDescent="0.3">
      <c r="B333" s="70"/>
    </row>
    <row r="334" spans="2:2" x14ac:dyDescent="0.3">
      <c r="B334" s="70"/>
    </row>
    <row r="335" spans="2:2" x14ac:dyDescent="0.3">
      <c r="B335" s="70"/>
    </row>
    <row r="336" spans="2:2" x14ac:dyDescent="0.3">
      <c r="B336" s="70"/>
    </row>
    <row r="337" spans="2:2" x14ac:dyDescent="0.3">
      <c r="B337" s="70"/>
    </row>
    <row r="338" spans="2:2" x14ac:dyDescent="0.3">
      <c r="B338" s="70"/>
    </row>
    <row r="339" spans="2:2" x14ac:dyDescent="0.3">
      <c r="B339" s="70"/>
    </row>
    <row r="340" spans="2:2" x14ac:dyDescent="0.3">
      <c r="B340" s="70"/>
    </row>
    <row r="341" spans="2:2" x14ac:dyDescent="0.3">
      <c r="B341" s="70"/>
    </row>
    <row r="342" spans="2:2" x14ac:dyDescent="0.3">
      <c r="B342" s="70"/>
    </row>
    <row r="343" spans="2:2" x14ac:dyDescent="0.3">
      <c r="B343" s="70"/>
    </row>
    <row r="344" spans="2:2" x14ac:dyDescent="0.3">
      <c r="B344" s="70"/>
    </row>
    <row r="345" spans="2:2" x14ac:dyDescent="0.3">
      <c r="B345" s="70"/>
    </row>
    <row r="346" spans="2:2" x14ac:dyDescent="0.3">
      <c r="B346" s="70"/>
    </row>
    <row r="347" spans="2:2" x14ac:dyDescent="0.3">
      <c r="B347" s="70"/>
    </row>
    <row r="348" spans="2:2" x14ac:dyDescent="0.3">
      <c r="B348" s="70"/>
    </row>
    <row r="349" spans="2:2" x14ac:dyDescent="0.3">
      <c r="B349" s="70"/>
    </row>
    <row r="350" spans="2:2" x14ac:dyDescent="0.3">
      <c r="B350" s="70"/>
    </row>
    <row r="351" spans="2:2" x14ac:dyDescent="0.3">
      <c r="B351" s="70"/>
    </row>
    <row r="352" spans="2:2" x14ac:dyDescent="0.3">
      <c r="B352" s="70"/>
    </row>
    <row r="353" spans="2:2" x14ac:dyDescent="0.3">
      <c r="B353" s="70"/>
    </row>
    <row r="354" spans="2:2" x14ac:dyDescent="0.3">
      <c r="B354" s="70"/>
    </row>
    <row r="355" spans="2:2" x14ac:dyDescent="0.3">
      <c r="B355" s="70"/>
    </row>
    <row r="356" spans="2:2" x14ac:dyDescent="0.3">
      <c r="B356" s="70"/>
    </row>
    <row r="357" spans="2:2" x14ac:dyDescent="0.3">
      <c r="B357" s="70"/>
    </row>
    <row r="358" spans="2:2" x14ac:dyDescent="0.3">
      <c r="B358" s="70"/>
    </row>
    <row r="359" spans="2:2" x14ac:dyDescent="0.3">
      <c r="B359" s="70"/>
    </row>
    <row r="360" spans="2:2" x14ac:dyDescent="0.3">
      <c r="B360" s="70"/>
    </row>
    <row r="361" spans="2:2" x14ac:dyDescent="0.3">
      <c r="B361" s="70"/>
    </row>
    <row r="362" spans="2:2" x14ac:dyDescent="0.3">
      <c r="B362" s="70"/>
    </row>
    <row r="363" spans="2:2" x14ac:dyDescent="0.3">
      <c r="B363" s="70"/>
    </row>
    <row r="364" spans="2:2" x14ac:dyDescent="0.3">
      <c r="B364" s="70"/>
    </row>
    <row r="365" spans="2:2" x14ac:dyDescent="0.3">
      <c r="B365" s="70"/>
    </row>
    <row r="366" spans="2:2" x14ac:dyDescent="0.3">
      <c r="B366" s="70"/>
    </row>
    <row r="367" spans="2:2" x14ac:dyDescent="0.3">
      <c r="B367" s="70"/>
    </row>
    <row r="368" spans="2:2" x14ac:dyDescent="0.3">
      <c r="B368" s="70"/>
    </row>
    <row r="369" spans="2:2" x14ac:dyDescent="0.3">
      <c r="B369" s="70"/>
    </row>
    <row r="370" spans="2:2" x14ac:dyDescent="0.3">
      <c r="B370" s="70"/>
    </row>
    <row r="371" spans="2:2" x14ac:dyDescent="0.3">
      <c r="B371" s="70"/>
    </row>
    <row r="372" spans="2:2" x14ac:dyDescent="0.3">
      <c r="B372" s="70"/>
    </row>
    <row r="373" spans="2:2" x14ac:dyDescent="0.3">
      <c r="B373" s="70"/>
    </row>
    <row r="374" spans="2:2" x14ac:dyDescent="0.3">
      <c r="B374" s="70"/>
    </row>
    <row r="375" spans="2:2" x14ac:dyDescent="0.3">
      <c r="B375" s="70"/>
    </row>
    <row r="376" spans="2:2" x14ac:dyDescent="0.3">
      <c r="B376" s="70"/>
    </row>
    <row r="377" spans="2:2" x14ac:dyDescent="0.3">
      <c r="B377" s="70"/>
    </row>
    <row r="378" spans="2:2" x14ac:dyDescent="0.3">
      <c r="B378" s="70"/>
    </row>
    <row r="379" spans="2:2" x14ac:dyDescent="0.3">
      <c r="B379" s="70"/>
    </row>
    <row r="380" spans="2:2" x14ac:dyDescent="0.3">
      <c r="B380" s="70"/>
    </row>
    <row r="381" spans="2:2" x14ac:dyDescent="0.3">
      <c r="B381" s="70"/>
    </row>
    <row r="382" spans="2:2" x14ac:dyDescent="0.3">
      <c r="B382" s="70"/>
    </row>
    <row r="383" spans="2:2" x14ac:dyDescent="0.3">
      <c r="B383" s="70"/>
    </row>
    <row r="384" spans="2:2" x14ac:dyDescent="0.3">
      <c r="B384" s="70"/>
    </row>
    <row r="385" spans="2:2" x14ac:dyDescent="0.3">
      <c r="B385" s="70"/>
    </row>
    <row r="386" spans="2:2" x14ac:dyDescent="0.3">
      <c r="B386" s="70"/>
    </row>
    <row r="387" spans="2:2" x14ac:dyDescent="0.3">
      <c r="B387" s="70"/>
    </row>
    <row r="388" spans="2:2" x14ac:dyDescent="0.3">
      <c r="B388" s="70"/>
    </row>
    <row r="389" spans="2:2" x14ac:dyDescent="0.3">
      <c r="B389" s="70"/>
    </row>
    <row r="390" spans="2:2" x14ac:dyDescent="0.3">
      <c r="B390" s="70"/>
    </row>
    <row r="391" spans="2:2" x14ac:dyDescent="0.3">
      <c r="B391" s="70"/>
    </row>
    <row r="392" spans="2:2" x14ac:dyDescent="0.3">
      <c r="B392" s="70"/>
    </row>
    <row r="393" spans="2:2" x14ac:dyDescent="0.3">
      <c r="B393" s="70"/>
    </row>
    <row r="394" spans="2:2" x14ac:dyDescent="0.3">
      <c r="B394" s="70"/>
    </row>
    <row r="395" spans="2:2" x14ac:dyDescent="0.3">
      <c r="B395" s="70"/>
    </row>
    <row r="396" spans="2:2" x14ac:dyDescent="0.3">
      <c r="B396" s="70"/>
    </row>
    <row r="397" spans="2:2" x14ac:dyDescent="0.3">
      <c r="B397" s="70"/>
    </row>
    <row r="398" spans="2:2" x14ac:dyDescent="0.3">
      <c r="B398" s="70"/>
    </row>
    <row r="399" spans="2:2" x14ac:dyDescent="0.3">
      <c r="B399" s="70"/>
    </row>
    <row r="400" spans="2:2" x14ac:dyDescent="0.3">
      <c r="B400" s="70"/>
    </row>
    <row r="401" spans="2:2" x14ac:dyDescent="0.3">
      <c r="B401" s="70"/>
    </row>
    <row r="402" spans="2:2" x14ac:dyDescent="0.3">
      <c r="B402" s="70"/>
    </row>
    <row r="403" spans="2:2" x14ac:dyDescent="0.3">
      <c r="B403" s="70"/>
    </row>
    <row r="404" spans="2:2" x14ac:dyDescent="0.3">
      <c r="B404" s="70"/>
    </row>
    <row r="405" spans="2:2" x14ac:dyDescent="0.3">
      <c r="B405" s="70"/>
    </row>
    <row r="406" spans="2:2" x14ac:dyDescent="0.3">
      <c r="B406" s="70"/>
    </row>
    <row r="407" spans="2:2" x14ac:dyDescent="0.3">
      <c r="B407" s="70"/>
    </row>
    <row r="408" spans="2:2" x14ac:dyDescent="0.3">
      <c r="B408" s="70"/>
    </row>
    <row r="409" spans="2:2" x14ac:dyDescent="0.3">
      <c r="B409" s="70"/>
    </row>
    <row r="410" spans="2:2" x14ac:dyDescent="0.3">
      <c r="B410" s="70"/>
    </row>
    <row r="411" spans="2:2" x14ac:dyDescent="0.3">
      <c r="B411" s="70"/>
    </row>
    <row r="412" spans="2:2" x14ac:dyDescent="0.3">
      <c r="B412" s="70"/>
    </row>
    <row r="413" spans="2:2" x14ac:dyDescent="0.3">
      <c r="B413" s="70"/>
    </row>
    <row r="414" spans="2:2" x14ac:dyDescent="0.3">
      <c r="B414" s="70"/>
    </row>
    <row r="415" spans="2:2" x14ac:dyDescent="0.3">
      <c r="B415" s="70"/>
    </row>
    <row r="416" spans="2:2" x14ac:dyDescent="0.3">
      <c r="B416" s="70"/>
    </row>
    <row r="417" spans="2:2" x14ac:dyDescent="0.3">
      <c r="B417" s="70"/>
    </row>
    <row r="418" spans="2:2" x14ac:dyDescent="0.3">
      <c r="B418" s="70"/>
    </row>
    <row r="419" spans="2:2" x14ac:dyDescent="0.3">
      <c r="B419" s="70"/>
    </row>
    <row r="420" spans="2:2" x14ac:dyDescent="0.3">
      <c r="B420" s="70"/>
    </row>
    <row r="421" spans="2:2" x14ac:dyDescent="0.3">
      <c r="B421" s="70"/>
    </row>
    <row r="422" spans="2:2" x14ac:dyDescent="0.3">
      <c r="B422" s="70"/>
    </row>
    <row r="423" spans="2:2" x14ac:dyDescent="0.3">
      <c r="B423" s="70"/>
    </row>
    <row r="424" spans="2:2" x14ac:dyDescent="0.3">
      <c r="B424" s="70"/>
    </row>
    <row r="425" spans="2:2" x14ac:dyDescent="0.3">
      <c r="B425" s="70"/>
    </row>
    <row r="426" spans="2:2" x14ac:dyDescent="0.3">
      <c r="B426" s="70"/>
    </row>
    <row r="427" spans="2:2" x14ac:dyDescent="0.3">
      <c r="B427" s="70"/>
    </row>
  </sheetData>
  <mergeCells count="115">
    <mergeCell ref="F186:G186"/>
    <mergeCell ref="F187:G187"/>
    <mergeCell ref="C170:D170"/>
    <mergeCell ref="C171:D171"/>
    <mergeCell ref="C172:D172"/>
    <mergeCell ref="C173:D173"/>
    <mergeCell ref="C174:D174"/>
    <mergeCell ref="C175:D175"/>
    <mergeCell ref="C141:D141"/>
    <mergeCell ref="C142:D142"/>
    <mergeCell ref="B167:B169"/>
    <mergeCell ref="C167:D169"/>
    <mergeCell ref="E167:E169"/>
    <mergeCell ref="F167:G167"/>
    <mergeCell ref="G168:G169"/>
    <mergeCell ref="C108:D108"/>
    <mergeCell ref="C109:D109"/>
    <mergeCell ref="B138:B140"/>
    <mergeCell ref="C138:D140"/>
    <mergeCell ref="E138:E140"/>
    <mergeCell ref="F138:G138"/>
    <mergeCell ref="G139:G140"/>
    <mergeCell ref="B104:B106"/>
    <mergeCell ref="C104:D106"/>
    <mergeCell ref="E104:E106"/>
    <mergeCell ref="F104:G104"/>
    <mergeCell ref="G105:G106"/>
    <mergeCell ref="C107:D107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66:D66"/>
    <mergeCell ref="B72:B74"/>
    <mergeCell ref="C72:D74"/>
    <mergeCell ref="E72:E74"/>
    <mergeCell ref="F72:I72"/>
    <mergeCell ref="G73:I73"/>
    <mergeCell ref="G74:G75"/>
    <mergeCell ref="H74:H75"/>
    <mergeCell ref="C75:D75"/>
    <mergeCell ref="C45:D45"/>
    <mergeCell ref="C48:D48"/>
    <mergeCell ref="C49:D49"/>
    <mergeCell ref="C50:D50"/>
    <mergeCell ref="C51:D51"/>
    <mergeCell ref="C52:D52"/>
    <mergeCell ref="F40:I40"/>
    <mergeCell ref="G41:I41"/>
    <mergeCell ref="G42:G43"/>
    <mergeCell ref="H42:H43"/>
    <mergeCell ref="C43:D43"/>
    <mergeCell ref="C44:D44"/>
    <mergeCell ref="A37:A38"/>
    <mergeCell ref="B37:B38"/>
    <mergeCell ref="C37:D37"/>
    <mergeCell ref="E37:E38"/>
    <mergeCell ref="C38:D38"/>
    <mergeCell ref="B40:B42"/>
    <mergeCell ref="C40:D42"/>
    <mergeCell ref="E40:E42"/>
    <mergeCell ref="C31:D31"/>
    <mergeCell ref="C32:D32"/>
    <mergeCell ref="C33:D33"/>
    <mergeCell ref="C34:D34"/>
    <mergeCell ref="C35:D35"/>
    <mergeCell ref="C36:D36"/>
    <mergeCell ref="H26:H27"/>
    <mergeCell ref="I26:I27"/>
    <mergeCell ref="C27:D27"/>
    <mergeCell ref="C28:D28"/>
    <mergeCell ref="C29:D29"/>
    <mergeCell ref="C30:D30"/>
    <mergeCell ref="C25:D25"/>
    <mergeCell ref="A26:A27"/>
    <mergeCell ref="C26:D26"/>
    <mergeCell ref="E26:E27"/>
    <mergeCell ref="F26:F27"/>
    <mergeCell ref="G26:G27"/>
    <mergeCell ref="C20:D20"/>
    <mergeCell ref="C21:D21"/>
    <mergeCell ref="C22:D22"/>
    <mergeCell ref="E22:E24"/>
    <mergeCell ref="C23:D23"/>
    <mergeCell ref="C24:D24"/>
    <mergeCell ref="G12:I13"/>
    <mergeCell ref="G14:I14"/>
    <mergeCell ref="D15:F15"/>
    <mergeCell ref="B17:B19"/>
    <mergeCell ref="C17:D19"/>
    <mergeCell ref="E17:E19"/>
    <mergeCell ref="F17:I17"/>
    <mergeCell ref="G18:I18"/>
    <mergeCell ref="G19:G20"/>
    <mergeCell ref="H19:H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abSelected="1" workbookViewId="0">
      <selection activeCell="J24" sqref="J24"/>
    </sheetView>
  </sheetViews>
  <sheetFormatPr defaultColWidth="9.109375" defaultRowHeight="14.4" x14ac:dyDescent="0.3"/>
  <cols>
    <col min="1" max="1" width="6.44140625" customWidth="1"/>
    <col min="2" max="2" width="9" customWidth="1"/>
    <col min="3" max="3" width="10.33203125" customWidth="1"/>
    <col min="4" max="4" width="28.88671875" customWidth="1"/>
    <col min="5" max="5" width="7.88671875" customWidth="1"/>
    <col min="6" max="6" width="15" customWidth="1"/>
    <col min="7" max="7" width="15.6640625" customWidth="1"/>
  </cols>
  <sheetData>
    <row r="1" spans="1:7" x14ac:dyDescent="0.3">
      <c r="A1" s="109"/>
    </row>
    <row r="10" spans="1:7" ht="16.5" customHeight="1" x14ac:dyDescent="0.3"/>
    <row r="11" spans="1:7" ht="15" customHeight="1" x14ac:dyDescent="0.3">
      <c r="A11" s="110" t="s">
        <v>0</v>
      </c>
      <c r="D11" s="111" t="str">
        <f>'[4]БС принт'!D12</f>
        <v>ЈЗУ УК за гастроентерохепатологија</v>
      </c>
      <c r="E11" s="111"/>
      <c r="F11" s="111"/>
      <c r="G11" s="111"/>
    </row>
    <row r="12" spans="1:7" ht="15" customHeight="1" x14ac:dyDescent="0.3">
      <c r="A12" t="s">
        <v>2</v>
      </c>
      <c r="D12" s="112" t="str">
        <f>'[4]БС принт'!D13</f>
        <v>Мајка Тереза 17</v>
      </c>
      <c r="E12" s="112"/>
      <c r="F12" s="112"/>
      <c r="G12" s="112"/>
    </row>
    <row r="13" spans="1:7" ht="15" customHeight="1" x14ac:dyDescent="0.3">
      <c r="A13" t="s">
        <v>208</v>
      </c>
      <c r="D13" s="112" t="str">
        <f>'[4]БС принт'!D14</f>
        <v>4030007645733</v>
      </c>
      <c r="E13" s="112"/>
      <c r="F13" s="112"/>
      <c r="G13" s="112"/>
    </row>
    <row r="14" spans="1:7" x14ac:dyDescent="0.3">
      <c r="A14" s="113" t="s">
        <v>209</v>
      </c>
      <c r="B14" s="113"/>
      <c r="C14" s="113"/>
      <c r="D14" s="113"/>
      <c r="E14" s="113"/>
      <c r="F14" s="113"/>
      <c r="G14" s="113"/>
    </row>
    <row r="15" spans="1:7" ht="24" customHeight="1" x14ac:dyDescent="0.3">
      <c r="A15" s="114" t="s">
        <v>210</v>
      </c>
      <c r="B15" s="114"/>
      <c r="C15" s="114"/>
      <c r="D15" s="114"/>
      <c r="E15" s="114"/>
      <c r="F15" s="114"/>
      <c r="G15" s="114"/>
    </row>
    <row r="16" spans="1:7" ht="15.6" x14ac:dyDescent="0.3">
      <c r="A16" s="115" t="s">
        <v>211</v>
      </c>
      <c r="B16" s="115"/>
      <c r="C16" s="115"/>
      <c r="D16" s="115"/>
      <c r="E16" s="115"/>
      <c r="F16" s="115"/>
      <c r="G16" s="115"/>
    </row>
    <row r="17" spans="1:7" ht="18.75" customHeight="1" x14ac:dyDescent="0.3">
      <c r="A17" s="116" t="str">
        <f>[4]ПОДАТОЦИ!C16</f>
        <v>01.01.2025 - 31.12.2025</v>
      </c>
      <c r="B17" s="116"/>
      <c r="C17" s="116"/>
      <c r="D17" s="116"/>
      <c r="E17" s="116"/>
      <c r="F17" s="116"/>
      <c r="G17" s="116"/>
    </row>
    <row r="18" spans="1:7" x14ac:dyDescent="0.3">
      <c r="A18" s="117"/>
      <c r="B18" s="117"/>
      <c r="C18" s="117"/>
      <c r="D18" s="117"/>
      <c r="E18" s="117"/>
      <c r="F18" s="117"/>
      <c r="G18" s="118" t="s">
        <v>5</v>
      </c>
    </row>
    <row r="19" spans="1:7" ht="12.75" customHeight="1" x14ac:dyDescent="0.3">
      <c r="A19" s="119" t="s">
        <v>10</v>
      </c>
      <c r="B19" s="120" t="s">
        <v>212</v>
      </c>
      <c r="C19" s="121"/>
      <c r="D19" s="122"/>
      <c r="E19" s="123" t="s">
        <v>213</v>
      </c>
      <c r="F19" s="124" t="s">
        <v>214</v>
      </c>
      <c r="G19" s="125"/>
    </row>
    <row r="20" spans="1:7" s="131" customFormat="1" ht="13.5" customHeight="1" x14ac:dyDescent="0.2">
      <c r="A20" s="126" t="s">
        <v>215</v>
      </c>
      <c r="B20" s="127" t="s">
        <v>216</v>
      </c>
      <c r="C20" s="128" t="s">
        <v>7</v>
      </c>
      <c r="D20" s="129"/>
      <c r="E20" s="130"/>
      <c r="F20" s="119" t="s">
        <v>217</v>
      </c>
      <c r="G20" s="119" t="s">
        <v>218</v>
      </c>
    </row>
    <row r="21" spans="1:7" s="131" customFormat="1" ht="11.4" x14ac:dyDescent="0.2">
      <c r="A21" s="132"/>
      <c r="B21" s="133"/>
      <c r="C21" s="134"/>
      <c r="D21" s="135"/>
      <c r="E21" s="132"/>
      <c r="F21" s="132"/>
      <c r="G21" s="132"/>
    </row>
    <row r="22" spans="1:7" ht="11.25" customHeight="1" x14ac:dyDescent="0.3">
      <c r="A22" s="136">
        <v>1</v>
      </c>
      <c r="B22" s="136">
        <v>2</v>
      </c>
      <c r="C22" s="137">
        <v>3</v>
      </c>
      <c r="D22" s="138"/>
      <c r="E22" s="136">
        <v>4</v>
      </c>
      <c r="F22" s="136">
        <v>5</v>
      </c>
      <c r="G22" s="136">
        <v>6</v>
      </c>
    </row>
    <row r="23" spans="1:7" ht="15.75" customHeight="1" x14ac:dyDescent="0.3">
      <c r="A23" s="119"/>
      <c r="B23" s="119"/>
      <c r="C23" s="139" t="s">
        <v>219</v>
      </c>
      <c r="D23" s="140"/>
      <c r="E23" s="141"/>
      <c r="F23" s="142"/>
      <c r="G23" s="142"/>
    </row>
    <row r="24" spans="1:7" ht="15.75" customHeight="1" x14ac:dyDescent="0.3">
      <c r="A24" s="126"/>
      <c r="B24" s="126"/>
      <c r="C24" s="143" t="s">
        <v>220</v>
      </c>
      <c r="D24" s="144"/>
      <c r="E24" s="145"/>
      <c r="F24" s="146"/>
      <c r="G24" s="146"/>
    </row>
    <row r="25" spans="1:7" ht="15.75" customHeight="1" x14ac:dyDescent="0.3">
      <c r="A25" s="132"/>
      <c r="B25" s="132"/>
      <c r="C25" s="147" t="s">
        <v>221</v>
      </c>
      <c r="D25" s="148"/>
      <c r="E25" s="149" t="s">
        <v>222</v>
      </c>
      <c r="F25" s="150">
        <f>F27+F32+F41+F54+F61+F68+F76+F84</f>
        <v>0</v>
      </c>
      <c r="G25" s="150">
        <f>G27+G32+G41+G54+G61+G68+G76+G84</f>
        <v>0</v>
      </c>
    </row>
    <row r="26" spans="1:7" ht="17.25" customHeight="1" x14ac:dyDescent="0.3">
      <c r="A26" s="119"/>
      <c r="B26" s="119"/>
      <c r="C26" s="121" t="s">
        <v>223</v>
      </c>
      <c r="D26" s="122"/>
      <c r="E26" s="141"/>
      <c r="F26" s="142"/>
      <c r="G26" s="142"/>
    </row>
    <row r="27" spans="1:7" ht="17.25" customHeight="1" x14ac:dyDescent="0.3">
      <c r="A27" s="132"/>
      <c r="B27" s="132"/>
      <c r="C27" s="147" t="s">
        <v>224</v>
      </c>
      <c r="D27" s="148"/>
      <c r="E27" s="149" t="s">
        <v>225</v>
      </c>
      <c r="F27" s="150">
        <f>F28+F29+F30+F31</f>
        <v>0</v>
      </c>
      <c r="G27" s="150">
        <f>G28+G29+G30+G31</f>
        <v>0</v>
      </c>
    </row>
    <row r="28" spans="1:7" ht="18" customHeight="1" x14ac:dyDescent="0.3">
      <c r="A28" s="151">
        <v>1</v>
      </c>
      <c r="B28" s="151">
        <v>401</v>
      </c>
      <c r="C28" s="152" t="s">
        <v>226</v>
      </c>
      <c r="D28" s="153"/>
      <c r="E28" s="154" t="s">
        <v>227</v>
      </c>
      <c r="F28" s="155">
        <f>SUM([4]ЗАКЛИСТ!D167:D168)</f>
        <v>0</v>
      </c>
      <c r="G28" s="155">
        <f>SUM([4]ЗАКЛИСТ!C167:C168)</f>
        <v>0</v>
      </c>
    </row>
    <row r="29" spans="1:7" ht="18" customHeight="1" x14ac:dyDescent="0.3">
      <c r="A29" s="151">
        <v>2</v>
      </c>
      <c r="B29" s="151">
        <v>402</v>
      </c>
      <c r="C29" s="152" t="s">
        <v>228</v>
      </c>
      <c r="D29" s="153"/>
      <c r="E29" s="154" t="s">
        <v>229</v>
      </c>
      <c r="F29" s="155">
        <f>SUM([4]ЗАКЛИСТ!D169:D172)</f>
        <v>0</v>
      </c>
      <c r="G29" s="155">
        <f>SUM([4]ЗАКЛИСТ!C169:C172)</f>
        <v>0</v>
      </c>
    </row>
    <row r="30" spans="1:7" ht="18" customHeight="1" x14ac:dyDescent="0.3">
      <c r="A30" s="151">
        <v>3</v>
      </c>
      <c r="B30" s="151">
        <v>403</v>
      </c>
      <c r="C30" s="152" t="s">
        <v>230</v>
      </c>
      <c r="D30" s="153"/>
      <c r="E30" s="154" t="s">
        <v>231</v>
      </c>
      <c r="F30" s="155">
        <f>SUM([4]ЗАКЛИСТ!D173)</f>
        <v>0</v>
      </c>
      <c r="G30" s="155">
        <f>[4]ЗАКЛИСТ!C173</f>
        <v>0</v>
      </c>
    </row>
    <row r="31" spans="1:7" ht="18" customHeight="1" x14ac:dyDescent="0.3">
      <c r="A31" s="151">
        <v>4</v>
      </c>
      <c r="B31" s="151">
        <v>404</v>
      </c>
      <c r="C31" s="152" t="s">
        <v>232</v>
      </c>
      <c r="D31" s="153"/>
      <c r="E31" s="154" t="s">
        <v>233</v>
      </c>
      <c r="F31" s="155">
        <f>SUM([4]ЗАКЛИСТ!D174:D178)</f>
        <v>0</v>
      </c>
      <c r="G31" s="155">
        <f>SUM([4]ЗАКЛИСТ!C174:C178)</f>
        <v>0</v>
      </c>
    </row>
    <row r="32" spans="1:7" ht="13.5" customHeight="1" x14ac:dyDescent="0.3">
      <c r="A32" s="119"/>
      <c r="B32" s="119"/>
      <c r="C32" s="121" t="s">
        <v>234</v>
      </c>
      <c r="D32" s="122"/>
      <c r="E32" s="141"/>
      <c r="F32" s="156">
        <f>F34+F36+F38+F40</f>
        <v>0</v>
      </c>
      <c r="G32" s="156">
        <f>G34+G36+G38+G40</f>
        <v>0</v>
      </c>
    </row>
    <row r="33" spans="1:7" ht="13.5" customHeight="1" x14ac:dyDescent="0.3">
      <c r="A33" s="132"/>
      <c r="B33" s="132"/>
      <c r="C33" s="147" t="s">
        <v>235</v>
      </c>
      <c r="D33" s="148"/>
      <c r="E33" s="149" t="s">
        <v>236</v>
      </c>
      <c r="F33" s="157"/>
      <c r="G33" s="157"/>
    </row>
    <row r="34" spans="1:7" ht="13.5" customHeight="1" x14ac:dyDescent="0.3">
      <c r="A34" s="119">
        <v>5</v>
      </c>
      <c r="B34" s="119">
        <v>411</v>
      </c>
      <c r="C34" s="121" t="s">
        <v>237</v>
      </c>
      <c r="D34" s="122"/>
      <c r="E34" s="158"/>
      <c r="F34" s="156">
        <f>[4]ЗАКЛИСТ!D179</f>
        <v>0</v>
      </c>
      <c r="G34" s="156">
        <f>[4]ЗАКЛИСТ!C179</f>
        <v>0</v>
      </c>
    </row>
    <row r="35" spans="1:7" ht="13.5" customHeight="1" x14ac:dyDescent="0.3">
      <c r="A35" s="132"/>
      <c r="B35" s="132"/>
      <c r="C35" s="147" t="s">
        <v>238</v>
      </c>
      <c r="D35" s="148"/>
      <c r="E35" s="159" t="s">
        <v>239</v>
      </c>
      <c r="F35" s="157"/>
      <c r="G35" s="157"/>
    </row>
    <row r="36" spans="1:7" ht="13.5" customHeight="1" x14ac:dyDescent="0.3">
      <c r="A36" s="119">
        <v>6</v>
      </c>
      <c r="B36" s="119">
        <v>412</v>
      </c>
      <c r="C36" s="121" t="s">
        <v>240</v>
      </c>
      <c r="D36" s="122"/>
      <c r="E36" s="141"/>
      <c r="F36" s="156">
        <f>[4]ЗАКЛИСТ!D180</f>
        <v>0</v>
      </c>
      <c r="G36" s="156">
        <f>[4]ЗАКЛИСТ!C180</f>
        <v>0</v>
      </c>
    </row>
    <row r="37" spans="1:7" ht="13.5" customHeight="1" x14ac:dyDescent="0.3">
      <c r="A37" s="132"/>
      <c r="B37" s="132"/>
      <c r="C37" s="147" t="s">
        <v>241</v>
      </c>
      <c r="D37" s="148"/>
      <c r="E37" s="149" t="s">
        <v>242</v>
      </c>
      <c r="F37" s="157"/>
      <c r="G37" s="157"/>
    </row>
    <row r="38" spans="1:7" ht="12" customHeight="1" x14ac:dyDescent="0.3">
      <c r="A38" s="119">
        <v>7</v>
      </c>
      <c r="B38" s="119">
        <v>413</v>
      </c>
      <c r="C38" s="121" t="s">
        <v>243</v>
      </c>
      <c r="D38" s="122"/>
      <c r="E38" s="141"/>
      <c r="F38" s="156">
        <f>[4]ЗАКЛИСТ!D181</f>
        <v>0</v>
      </c>
      <c r="G38" s="156">
        <f>[4]ЗАКЛИСТ!C181</f>
        <v>0</v>
      </c>
    </row>
    <row r="39" spans="1:7" ht="12" customHeight="1" x14ac:dyDescent="0.3">
      <c r="A39" s="132"/>
      <c r="B39" s="132"/>
      <c r="C39" s="147" t="s">
        <v>244</v>
      </c>
      <c r="D39" s="148"/>
      <c r="E39" s="149" t="s">
        <v>245</v>
      </c>
      <c r="F39" s="157"/>
      <c r="G39" s="157"/>
    </row>
    <row r="40" spans="1:7" ht="18" customHeight="1" x14ac:dyDescent="0.3">
      <c r="A40" s="151">
        <v>8</v>
      </c>
      <c r="B40" s="151">
        <v>414</v>
      </c>
      <c r="C40" s="152" t="s">
        <v>246</v>
      </c>
      <c r="D40" s="153"/>
      <c r="E40" s="154" t="s">
        <v>247</v>
      </c>
      <c r="F40" s="155">
        <f>[4]ЗАКЛИСТ!D182</f>
        <v>0</v>
      </c>
      <c r="G40" s="155">
        <f>[4]ЗАКЛИСТ!C182</f>
        <v>0</v>
      </c>
    </row>
    <row r="41" spans="1:7" ht="20.25" customHeight="1" x14ac:dyDescent="0.3">
      <c r="A41" s="151"/>
      <c r="B41" s="151"/>
      <c r="C41" s="152" t="s">
        <v>248</v>
      </c>
      <c r="D41" s="153"/>
      <c r="E41" s="154" t="s">
        <v>249</v>
      </c>
      <c r="F41" s="155">
        <f>F42+F43+F49+F50+F51+F52+F53</f>
        <v>0</v>
      </c>
      <c r="G41" s="155">
        <f>G42+G43+G49+G50+G51+G52+G53</f>
        <v>0</v>
      </c>
    </row>
    <row r="42" spans="1:7" ht="18" customHeight="1" x14ac:dyDescent="0.3">
      <c r="A42" s="151">
        <v>9</v>
      </c>
      <c r="B42" s="151">
        <v>420</v>
      </c>
      <c r="C42" s="152" t="s">
        <v>250</v>
      </c>
      <c r="D42" s="153"/>
      <c r="E42" s="154" t="s">
        <v>251</v>
      </c>
      <c r="F42" s="155">
        <f>SUM([4]ЗАКЛИСТ!D183:D191)</f>
        <v>0</v>
      </c>
      <c r="G42" s="155">
        <f>SUM([4]ЗАКЛИСТ!C183:C191)</f>
        <v>0</v>
      </c>
    </row>
    <row r="43" spans="1:7" ht="13.5" customHeight="1" x14ac:dyDescent="0.3">
      <c r="A43" s="119">
        <v>10</v>
      </c>
      <c r="B43" s="119">
        <v>421</v>
      </c>
      <c r="C43" s="121" t="s">
        <v>252</v>
      </c>
      <c r="D43" s="122"/>
      <c r="E43" s="141"/>
      <c r="F43" s="156">
        <f>SUM([4]ЗАКЛИСТ!D192:D203)</f>
        <v>0</v>
      </c>
      <c r="G43" s="156">
        <f>SUM([4]ЗАКЛИСТ!C192:C203)</f>
        <v>0</v>
      </c>
    </row>
    <row r="44" spans="1:7" ht="13.5" customHeight="1" x14ac:dyDescent="0.3">
      <c r="A44" s="132"/>
      <c r="B44" s="132"/>
      <c r="C44" s="147" t="s">
        <v>253</v>
      </c>
      <c r="D44" s="148"/>
      <c r="E44" s="149" t="s">
        <v>254</v>
      </c>
      <c r="F44" s="157"/>
      <c r="G44" s="157"/>
    </row>
    <row r="45" spans="1:7" ht="18" customHeight="1" x14ac:dyDescent="0.3">
      <c r="A45" s="119" t="s">
        <v>10</v>
      </c>
      <c r="B45" s="120" t="s">
        <v>212</v>
      </c>
      <c r="C45" s="121"/>
      <c r="D45" s="122"/>
      <c r="E45" s="123" t="s">
        <v>213</v>
      </c>
      <c r="F45" s="124" t="s">
        <v>214</v>
      </c>
      <c r="G45" s="125"/>
    </row>
    <row r="46" spans="1:7" ht="18" customHeight="1" x14ac:dyDescent="0.3">
      <c r="A46" s="126" t="s">
        <v>215</v>
      </c>
      <c r="B46" s="127" t="s">
        <v>216</v>
      </c>
      <c r="C46" s="128" t="s">
        <v>7</v>
      </c>
      <c r="D46" s="129"/>
      <c r="E46" s="130"/>
      <c r="F46" s="119" t="s">
        <v>217</v>
      </c>
      <c r="G46" s="119" t="s">
        <v>218</v>
      </c>
    </row>
    <row r="47" spans="1:7" ht="18" customHeight="1" x14ac:dyDescent="0.3">
      <c r="A47" s="132"/>
      <c r="B47" s="133"/>
      <c r="C47" s="160"/>
      <c r="D47" s="161"/>
      <c r="E47" s="132"/>
      <c r="F47" s="132"/>
      <c r="G47" s="132"/>
    </row>
    <row r="48" spans="1:7" ht="18" customHeight="1" x14ac:dyDescent="0.3">
      <c r="A48" s="136">
        <v>1</v>
      </c>
      <c r="B48" s="136">
        <v>2</v>
      </c>
      <c r="C48" s="137">
        <v>3</v>
      </c>
      <c r="D48" s="138"/>
      <c r="E48" s="136">
        <v>4</v>
      </c>
      <c r="F48" s="136">
        <v>5</v>
      </c>
      <c r="G48" s="136">
        <v>6</v>
      </c>
    </row>
    <row r="49" spans="1:7" ht="18" customHeight="1" x14ac:dyDescent="0.3">
      <c r="A49" s="151">
        <v>11</v>
      </c>
      <c r="B49" s="151">
        <v>423</v>
      </c>
      <c r="C49" s="152" t="s">
        <v>255</v>
      </c>
      <c r="D49" s="153"/>
      <c r="E49" s="154" t="s">
        <v>256</v>
      </c>
      <c r="F49" s="155">
        <f>SUM([4]ЗАКЛИСТ!D204:D216)</f>
        <v>0</v>
      </c>
      <c r="G49" s="155">
        <f>SUM([4]ЗАКЛИСТ!C204:C216)</f>
        <v>0</v>
      </c>
    </row>
    <row r="50" spans="1:7" x14ac:dyDescent="0.3">
      <c r="A50" s="151">
        <v>12</v>
      </c>
      <c r="B50" s="151">
        <v>424</v>
      </c>
      <c r="C50" s="152" t="s">
        <v>257</v>
      </c>
      <c r="D50" s="153"/>
      <c r="E50" s="154" t="s">
        <v>258</v>
      </c>
      <c r="F50" s="155">
        <f>SUM([4]ЗАКЛИСТ!D217:D223)</f>
        <v>0</v>
      </c>
      <c r="G50" s="155">
        <f>SUM([4]ЗАКЛИСТ!C217:C223)</f>
        <v>0</v>
      </c>
    </row>
    <row r="51" spans="1:7" x14ac:dyDescent="0.3">
      <c r="A51" s="151">
        <v>13</v>
      </c>
      <c r="B51" s="151">
        <v>425</v>
      </c>
      <c r="C51" s="152" t="s">
        <v>259</v>
      </c>
      <c r="D51" s="153"/>
      <c r="E51" s="154" t="s">
        <v>260</v>
      </c>
      <c r="F51" s="155">
        <f>SUM([4]ЗАКЛИСТ!D224:D232)</f>
        <v>0</v>
      </c>
      <c r="G51" s="155">
        <f>SUM([4]ЗАКЛИСТ!C224:C232)</f>
        <v>0</v>
      </c>
    </row>
    <row r="52" spans="1:7" ht="12.75" customHeight="1" x14ac:dyDescent="0.3">
      <c r="A52" s="151">
        <v>14</v>
      </c>
      <c r="B52" s="151">
        <v>426</v>
      </c>
      <c r="C52" s="152" t="s">
        <v>261</v>
      </c>
      <c r="D52" s="153"/>
      <c r="E52" s="154" t="s">
        <v>262</v>
      </c>
      <c r="F52" s="155">
        <f>SUM([4]ЗАКЛИСТ!D233:D237)</f>
        <v>0</v>
      </c>
      <c r="G52" s="155">
        <f>SUM([4]ЗАКЛИСТ!C233:C237)</f>
        <v>0</v>
      </c>
    </row>
    <row r="53" spans="1:7" s="131" customFormat="1" ht="13.5" customHeight="1" x14ac:dyDescent="0.3">
      <c r="A53" s="151">
        <v>15</v>
      </c>
      <c r="B53" s="151">
        <v>427</v>
      </c>
      <c r="C53" s="152" t="s">
        <v>263</v>
      </c>
      <c r="D53" s="153"/>
      <c r="E53" s="154" t="s">
        <v>264</v>
      </c>
      <c r="F53" s="155">
        <f>[4]ЗАКЛИСТ!D238</f>
        <v>0</v>
      </c>
      <c r="G53" s="155">
        <f>[4]ЗАКЛИСТ!C238</f>
        <v>0</v>
      </c>
    </row>
    <row r="54" spans="1:7" ht="12.75" customHeight="1" x14ac:dyDescent="0.3">
      <c r="A54" s="119"/>
      <c r="B54" s="119"/>
      <c r="C54" s="121" t="s">
        <v>265</v>
      </c>
      <c r="D54" s="122"/>
      <c r="E54" s="141"/>
      <c r="F54" s="162">
        <f>F57+F58+F60</f>
        <v>0</v>
      </c>
      <c r="G54" s="162">
        <f>G57+G58+G60</f>
        <v>0</v>
      </c>
    </row>
    <row r="55" spans="1:7" ht="12.75" customHeight="1" x14ac:dyDescent="0.3">
      <c r="A55" s="126"/>
      <c r="B55" s="126"/>
      <c r="C55" s="163" t="s">
        <v>266</v>
      </c>
      <c r="D55" s="164"/>
      <c r="E55" s="145"/>
      <c r="F55" s="165"/>
      <c r="G55" s="165"/>
    </row>
    <row r="56" spans="1:7" ht="11.25" customHeight="1" x14ac:dyDescent="0.3">
      <c r="A56" s="132"/>
      <c r="B56" s="132"/>
      <c r="C56" s="147" t="s">
        <v>267</v>
      </c>
      <c r="D56" s="148"/>
      <c r="E56" s="149" t="s">
        <v>268</v>
      </c>
      <c r="F56" s="166"/>
      <c r="G56" s="166"/>
    </row>
    <row r="57" spans="1:7" ht="16.5" customHeight="1" x14ac:dyDescent="0.3">
      <c r="A57" s="151">
        <v>16</v>
      </c>
      <c r="B57" s="151">
        <v>431</v>
      </c>
      <c r="C57" s="152" t="s">
        <v>269</v>
      </c>
      <c r="D57" s="153"/>
      <c r="E57" s="154" t="s">
        <v>270</v>
      </c>
      <c r="F57" s="155">
        <f>[4]ЗАКЛИСТ!D239</f>
        <v>0</v>
      </c>
      <c r="G57" s="155">
        <f>[4]ЗАКЛИСТ!C239</f>
        <v>0</v>
      </c>
    </row>
    <row r="58" spans="1:7" ht="16.5" customHeight="1" x14ac:dyDescent="0.3">
      <c r="A58" s="151">
        <v>17</v>
      </c>
      <c r="B58" s="151">
        <v>432</v>
      </c>
      <c r="C58" s="152" t="s">
        <v>271</v>
      </c>
      <c r="D58" s="153"/>
      <c r="E58" s="154" t="s">
        <v>272</v>
      </c>
      <c r="F58" s="155">
        <f>[4]ЗАКЛИСТ!D240</f>
        <v>0</v>
      </c>
      <c r="G58" s="155">
        <f>[4]ЗАКЛИСТ!C240</f>
        <v>0</v>
      </c>
    </row>
    <row r="59" spans="1:7" ht="12.75" customHeight="1" x14ac:dyDescent="0.3">
      <c r="A59" s="119">
        <v>18</v>
      </c>
      <c r="B59" s="119">
        <v>433</v>
      </c>
      <c r="C59" s="121" t="s">
        <v>273</v>
      </c>
      <c r="D59" s="122"/>
      <c r="E59" s="141"/>
      <c r="F59" s="142"/>
      <c r="G59" s="142"/>
    </row>
    <row r="60" spans="1:7" x14ac:dyDescent="0.3">
      <c r="A60" s="132"/>
      <c r="B60" s="132"/>
      <c r="C60" s="147" t="s">
        <v>274</v>
      </c>
      <c r="D60" s="148"/>
      <c r="E60" s="149" t="s">
        <v>275</v>
      </c>
      <c r="F60" s="150">
        <f>[4]ЗАКЛИСТ!D241</f>
        <v>0</v>
      </c>
      <c r="G60" s="150">
        <f>[4]ЗАКЛИСТ!C241</f>
        <v>0</v>
      </c>
    </row>
    <row r="61" spans="1:7" ht="12.75" customHeight="1" x14ac:dyDescent="0.3">
      <c r="A61" s="119"/>
      <c r="B61" s="119"/>
      <c r="C61" s="121" t="s">
        <v>276</v>
      </c>
      <c r="D61" s="122"/>
      <c r="E61" s="141"/>
      <c r="F61" s="162">
        <f>F63+F64+F65+F67</f>
        <v>0</v>
      </c>
      <c r="G61" s="162">
        <f>G63+G64+G65+G67</f>
        <v>0</v>
      </c>
    </row>
    <row r="62" spans="1:7" ht="11.25" customHeight="1" x14ac:dyDescent="0.3">
      <c r="A62" s="132"/>
      <c r="B62" s="132"/>
      <c r="C62" s="147" t="s">
        <v>277</v>
      </c>
      <c r="D62" s="148"/>
      <c r="E62" s="149" t="s">
        <v>278</v>
      </c>
      <c r="F62" s="166"/>
      <c r="G62" s="166"/>
    </row>
    <row r="63" spans="1:7" ht="16.5" customHeight="1" x14ac:dyDescent="0.3">
      <c r="A63" s="151">
        <v>19</v>
      </c>
      <c r="B63" s="151">
        <v>441</v>
      </c>
      <c r="C63" s="152" t="s">
        <v>279</v>
      </c>
      <c r="D63" s="153"/>
      <c r="E63" s="154" t="s">
        <v>280</v>
      </c>
      <c r="F63" s="155">
        <f>[4]ЗАКЛИСТ!D242</f>
        <v>0</v>
      </c>
      <c r="G63" s="155">
        <f>[4]ЗАКЛИСТ!C242</f>
        <v>0</v>
      </c>
    </row>
    <row r="64" spans="1:7" ht="16.5" customHeight="1" x14ac:dyDescent="0.3">
      <c r="A64" s="151">
        <v>20</v>
      </c>
      <c r="B64" s="151">
        <v>442</v>
      </c>
      <c r="C64" s="152" t="s">
        <v>281</v>
      </c>
      <c r="D64" s="153"/>
      <c r="E64" s="154" t="s">
        <v>282</v>
      </c>
      <c r="F64" s="155">
        <f>[4]ЗАКЛИСТ!D243</f>
        <v>0</v>
      </c>
      <c r="G64" s="155">
        <f>[4]ЗАКЛИСТ!C243</f>
        <v>0</v>
      </c>
    </row>
    <row r="65" spans="1:7" ht="16.5" customHeight="1" x14ac:dyDescent="0.3">
      <c r="A65" s="151">
        <v>21</v>
      </c>
      <c r="B65" s="151">
        <v>443</v>
      </c>
      <c r="C65" s="152" t="s">
        <v>283</v>
      </c>
      <c r="D65" s="153"/>
      <c r="E65" s="154" t="s">
        <v>284</v>
      </c>
      <c r="F65" s="155">
        <f>[4]ЗАКЛИСТ!D244</f>
        <v>0</v>
      </c>
      <c r="G65" s="155">
        <f>[4]ЗАКЛИСТ!C244</f>
        <v>0</v>
      </c>
    </row>
    <row r="66" spans="1:7" ht="12.75" customHeight="1" x14ac:dyDescent="0.3">
      <c r="A66" s="119">
        <v>22</v>
      </c>
      <c r="B66" s="119">
        <v>444</v>
      </c>
      <c r="C66" s="121" t="s">
        <v>285</v>
      </c>
      <c r="D66" s="122"/>
      <c r="E66" s="141"/>
      <c r="F66" s="142"/>
      <c r="G66" s="142"/>
    </row>
    <row r="67" spans="1:7" ht="12.75" customHeight="1" x14ac:dyDescent="0.3">
      <c r="A67" s="132"/>
      <c r="B67" s="132"/>
      <c r="C67" s="147" t="s">
        <v>286</v>
      </c>
      <c r="D67" s="148"/>
      <c r="E67" s="149" t="s">
        <v>287</v>
      </c>
      <c r="F67" s="150">
        <f>[4]ЗАКЛИСТ!D245</f>
        <v>0</v>
      </c>
      <c r="G67" s="150">
        <f>[4]ЗАКЛИСТ!C245</f>
        <v>0</v>
      </c>
    </row>
    <row r="68" spans="1:7" ht="12.75" customHeight="1" x14ac:dyDescent="0.3">
      <c r="A68" s="119"/>
      <c r="B68" s="119"/>
      <c r="C68" s="121" t="s">
        <v>288</v>
      </c>
      <c r="D68" s="122"/>
      <c r="E68" s="141"/>
      <c r="F68" s="162">
        <f>F71+F73+F75</f>
        <v>0</v>
      </c>
      <c r="G68" s="162">
        <f>G71+G73+G75</f>
        <v>0</v>
      </c>
    </row>
    <row r="69" spans="1:7" ht="12.75" customHeight="1" x14ac:dyDescent="0.3">
      <c r="A69" s="132"/>
      <c r="B69" s="132"/>
      <c r="C69" s="147" t="s">
        <v>289</v>
      </c>
      <c r="D69" s="148"/>
      <c r="E69" s="149" t="s">
        <v>290</v>
      </c>
      <c r="F69" s="166"/>
      <c r="G69" s="166"/>
    </row>
    <row r="70" spans="1:7" ht="12.75" customHeight="1" x14ac:dyDescent="0.3">
      <c r="A70" s="119">
        <v>23</v>
      </c>
      <c r="B70" s="119">
        <v>451</v>
      </c>
      <c r="C70" s="121" t="s">
        <v>291</v>
      </c>
      <c r="D70" s="122"/>
      <c r="E70" s="141"/>
      <c r="F70" s="142"/>
      <c r="G70" s="142"/>
    </row>
    <row r="71" spans="1:7" ht="12.75" customHeight="1" x14ac:dyDescent="0.3">
      <c r="A71" s="132"/>
      <c r="B71" s="132"/>
      <c r="C71" s="147" t="s">
        <v>292</v>
      </c>
      <c r="D71" s="148"/>
      <c r="E71" s="149" t="s">
        <v>44</v>
      </c>
      <c r="F71" s="150">
        <f>[4]ЗАКЛИСТ!D246</f>
        <v>0</v>
      </c>
      <c r="G71" s="150">
        <f>[4]ЗАКЛИСТ!C246</f>
        <v>0</v>
      </c>
    </row>
    <row r="72" spans="1:7" ht="12.75" customHeight="1" x14ac:dyDescent="0.3">
      <c r="A72" s="119">
        <v>24</v>
      </c>
      <c r="B72" s="119">
        <v>452</v>
      </c>
      <c r="C72" s="121" t="s">
        <v>293</v>
      </c>
      <c r="D72" s="122"/>
      <c r="E72" s="141"/>
      <c r="F72" s="142"/>
      <c r="G72" s="142"/>
    </row>
    <row r="73" spans="1:7" ht="12.75" customHeight="1" x14ac:dyDescent="0.3">
      <c r="A73" s="132"/>
      <c r="B73" s="132"/>
      <c r="C73" s="147" t="s">
        <v>292</v>
      </c>
      <c r="D73" s="148"/>
      <c r="E73" s="149" t="s">
        <v>294</v>
      </c>
      <c r="F73" s="150">
        <f>[4]ЗАКЛИСТ!D247</f>
        <v>0</v>
      </c>
      <c r="G73" s="150">
        <f>[4]ЗАКЛИСТ!C247</f>
        <v>0</v>
      </c>
    </row>
    <row r="74" spans="1:7" ht="12.75" customHeight="1" x14ac:dyDescent="0.3">
      <c r="A74" s="119">
        <v>25</v>
      </c>
      <c r="B74" s="119">
        <v>453</v>
      </c>
      <c r="C74" s="121" t="s">
        <v>295</v>
      </c>
      <c r="D74" s="122"/>
      <c r="E74" s="141"/>
      <c r="F74" s="142"/>
      <c r="G74" s="142"/>
    </row>
    <row r="75" spans="1:7" ht="12.75" customHeight="1" x14ac:dyDescent="0.3">
      <c r="A75" s="132"/>
      <c r="B75" s="132"/>
      <c r="C75" s="147" t="s">
        <v>296</v>
      </c>
      <c r="D75" s="148"/>
      <c r="E75" s="149" t="s">
        <v>297</v>
      </c>
      <c r="F75" s="150">
        <f>[4]ЗАКЛИСТ!D248</f>
        <v>0</v>
      </c>
      <c r="G75" s="150">
        <f>[4]ЗАКЛИСТ!C248</f>
        <v>0</v>
      </c>
    </row>
    <row r="76" spans="1:7" ht="12.75" customHeight="1" x14ac:dyDescent="0.3">
      <c r="A76" s="119"/>
      <c r="B76" s="119"/>
      <c r="C76" s="121" t="s">
        <v>298</v>
      </c>
      <c r="D76" s="122"/>
      <c r="E76" s="141"/>
      <c r="F76" s="156">
        <f>F78+F79+F80+F81+F82+F83</f>
        <v>0</v>
      </c>
      <c r="G76" s="156">
        <f>G78+G79+G80+G81+G82+G83</f>
        <v>0</v>
      </c>
    </row>
    <row r="77" spans="1:7" ht="11.25" customHeight="1" x14ac:dyDescent="0.3">
      <c r="A77" s="132"/>
      <c r="B77" s="132"/>
      <c r="C77" s="147" t="s">
        <v>299</v>
      </c>
      <c r="D77" s="148"/>
      <c r="E77" s="149" t="s">
        <v>300</v>
      </c>
      <c r="F77" s="157"/>
      <c r="G77" s="157"/>
    </row>
    <row r="78" spans="1:7" ht="16.5" customHeight="1" x14ac:dyDescent="0.3">
      <c r="A78" s="132">
        <v>26</v>
      </c>
      <c r="B78" s="132">
        <v>461</v>
      </c>
      <c r="C78" s="152" t="s">
        <v>301</v>
      </c>
      <c r="D78" s="153"/>
      <c r="E78" s="149" t="s">
        <v>302</v>
      </c>
      <c r="F78" s="150">
        <f>[4]ЗАКЛИСТ!D249</f>
        <v>0</v>
      </c>
      <c r="G78" s="150">
        <f>[4]ЗАКЛИСТ!C249</f>
        <v>0</v>
      </c>
    </row>
    <row r="79" spans="1:7" ht="16.5" customHeight="1" x14ac:dyDescent="0.3">
      <c r="A79" s="151">
        <v>27</v>
      </c>
      <c r="B79" s="151">
        <v>462</v>
      </c>
      <c r="C79" s="152" t="s">
        <v>303</v>
      </c>
      <c r="D79" s="153"/>
      <c r="E79" s="154" t="s">
        <v>304</v>
      </c>
      <c r="F79" s="150">
        <f>[4]ЗАКЛИСТ!D250</f>
        <v>0</v>
      </c>
      <c r="G79" s="150">
        <f>[4]ЗАКЛИСТ!C250</f>
        <v>0</v>
      </c>
    </row>
    <row r="80" spans="1:7" ht="16.5" customHeight="1" x14ac:dyDescent="0.3">
      <c r="A80" s="151">
        <v>28</v>
      </c>
      <c r="B80" s="151">
        <v>463</v>
      </c>
      <c r="C80" s="152" t="s">
        <v>305</v>
      </c>
      <c r="D80" s="153"/>
      <c r="E80" s="154" t="s">
        <v>306</v>
      </c>
      <c r="F80" s="150">
        <f>[4]ЗАКЛИСТ!D251</f>
        <v>0</v>
      </c>
      <c r="G80" s="150">
        <f>[4]ЗАКЛИСТ!C251</f>
        <v>0</v>
      </c>
    </row>
    <row r="81" spans="1:7" ht="16.5" customHeight="1" x14ac:dyDescent="0.3">
      <c r="A81" s="151">
        <v>29</v>
      </c>
      <c r="B81" s="151">
        <v>464</v>
      </c>
      <c r="C81" s="152" t="s">
        <v>307</v>
      </c>
      <c r="D81" s="153"/>
      <c r="E81" s="154" t="s">
        <v>308</v>
      </c>
      <c r="F81" s="150">
        <f>[4]ЗАКЛИСТ!D252</f>
        <v>0</v>
      </c>
      <c r="G81" s="150">
        <f>[4]ЗАКЛИСТ!C252</f>
        <v>0</v>
      </c>
    </row>
    <row r="82" spans="1:7" ht="16.5" customHeight="1" x14ac:dyDescent="0.3">
      <c r="A82" s="151">
        <v>30</v>
      </c>
      <c r="B82" s="151">
        <v>465</v>
      </c>
      <c r="C82" s="152" t="s">
        <v>309</v>
      </c>
      <c r="D82" s="153"/>
      <c r="E82" s="154" t="s">
        <v>310</v>
      </c>
      <c r="F82" s="150">
        <f>[4]ЗАКЛИСТ!D253</f>
        <v>0</v>
      </c>
      <c r="G82" s="150">
        <f>[4]ЗАКЛИСТ!C253</f>
        <v>0</v>
      </c>
    </row>
    <row r="83" spans="1:7" ht="16.5" customHeight="1" x14ac:dyDescent="0.3">
      <c r="A83" s="151">
        <v>31</v>
      </c>
      <c r="B83" s="119">
        <v>466</v>
      </c>
      <c r="C83" s="152" t="s">
        <v>311</v>
      </c>
      <c r="D83" s="153"/>
      <c r="E83" s="154" t="s">
        <v>312</v>
      </c>
      <c r="F83" s="167">
        <f>[4]ЗАКЛИСТ!D254</f>
        <v>0</v>
      </c>
      <c r="G83" s="167">
        <f>[4]ЗАКЛИСТ!C254</f>
        <v>0</v>
      </c>
    </row>
    <row r="84" spans="1:7" ht="12.75" customHeight="1" x14ac:dyDescent="0.3">
      <c r="A84" s="119"/>
      <c r="B84" s="119"/>
      <c r="C84" s="121" t="s">
        <v>313</v>
      </c>
      <c r="D84" s="122"/>
      <c r="E84" s="141"/>
      <c r="F84" s="162">
        <f>F86+F88+F90+F92</f>
        <v>0</v>
      </c>
      <c r="G84" s="162">
        <f>G86+G88+G90+G92</f>
        <v>0</v>
      </c>
    </row>
    <row r="85" spans="1:7" ht="11.25" customHeight="1" x14ac:dyDescent="0.3">
      <c r="A85" s="132"/>
      <c r="B85" s="132"/>
      <c r="C85" s="147" t="s">
        <v>314</v>
      </c>
      <c r="D85" s="148"/>
      <c r="E85" s="149" t="s">
        <v>315</v>
      </c>
      <c r="F85" s="166"/>
      <c r="G85" s="166"/>
    </row>
    <row r="86" spans="1:7" ht="18" customHeight="1" x14ac:dyDescent="0.3">
      <c r="A86" s="151">
        <v>32</v>
      </c>
      <c r="B86" s="151">
        <v>471</v>
      </c>
      <c r="C86" s="152" t="s">
        <v>316</v>
      </c>
      <c r="D86" s="153"/>
      <c r="E86" s="154" t="s">
        <v>317</v>
      </c>
      <c r="F86" s="155">
        <f>[4]ЗАКЛИСТ!D255</f>
        <v>0</v>
      </c>
      <c r="G86" s="155">
        <f>[4]ЗАКЛИСТ!C255</f>
        <v>0</v>
      </c>
    </row>
    <row r="87" spans="1:7" ht="12.75" customHeight="1" x14ac:dyDescent="0.3">
      <c r="A87" s="119">
        <v>33</v>
      </c>
      <c r="B87" s="119">
        <v>472</v>
      </c>
      <c r="C87" s="121" t="s">
        <v>318</v>
      </c>
      <c r="D87" s="122"/>
      <c r="E87" s="141"/>
      <c r="F87" s="142"/>
      <c r="G87" s="142"/>
    </row>
    <row r="88" spans="1:7" ht="12.75" customHeight="1" x14ac:dyDescent="0.3">
      <c r="A88" s="132"/>
      <c r="B88" s="132"/>
      <c r="C88" s="147" t="s">
        <v>319</v>
      </c>
      <c r="D88" s="148"/>
      <c r="E88" s="149" t="s">
        <v>320</v>
      </c>
      <c r="F88" s="150">
        <f>[4]ЗАКЛИСТ!D256</f>
        <v>0</v>
      </c>
      <c r="G88" s="150">
        <f>[4]ЗАКЛИСТ!C256</f>
        <v>0</v>
      </c>
    </row>
    <row r="89" spans="1:7" ht="12.75" customHeight="1" x14ac:dyDescent="0.3">
      <c r="A89" s="119">
        <v>34</v>
      </c>
      <c r="B89" s="119">
        <v>473</v>
      </c>
      <c r="C89" s="121" t="s">
        <v>321</v>
      </c>
      <c r="D89" s="122"/>
      <c r="E89" s="141"/>
      <c r="F89" s="142"/>
      <c r="G89" s="142"/>
    </row>
    <row r="90" spans="1:7" ht="12.75" customHeight="1" x14ac:dyDescent="0.3">
      <c r="A90" s="132"/>
      <c r="B90" s="132"/>
      <c r="C90" s="147" t="s">
        <v>322</v>
      </c>
      <c r="D90" s="148"/>
      <c r="E90" s="149" t="s">
        <v>323</v>
      </c>
      <c r="F90" s="150">
        <f>[4]ЗАКЛИСТ!D257</f>
        <v>0</v>
      </c>
      <c r="G90" s="150">
        <f>[4]ЗАКЛИСТ!C257</f>
        <v>0</v>
      </c>
    </row>
    <row r="91" spans="1:7" ht="12.75" customHeight="1" x14ac:dyDescent="0.3">
      <c r="A91" s="119">
        <v>35</v>
      </c>
      <c r="B91" s="119">
        <v>474</v>
      </c>
      <c r="C91" s="121" t="s">
        <v>324</v>
      </c>
      <c r="D91" s="122"/>
      <c r="E91" s="141"/>
      <c r="F91" s="142"/>
      <c r="G91" s="142"/>
    </row>
    <row r="92" spans="1:7" ht="12.75" customHeight="1" x14ac:dyDescent="0.3">
      <c r="A92" s="132"/>
      <c r="B92" s="132"/>
      <c r="C92" s="147" t="s">
        <v>325</v>
      </c>
      <c r="D92" s="148"/>
      <c r="E92" s="149" t="s">
        <v>326</v>
      </c>
      <c r="F92" s="150">
        <f>[4]ЗАКЛИСТ!D258</f>
        <v>0</v>
      </c>
      <c r="G92" s="150">
        <f>[4]ЗАКЛИСТ!C258</f>
        <v>0</v>
      </c>
    </row>
    <row r="93" spans="1:7" ht="12.75" customHeight="1" x14ac:dyDescent="0.3">
      <c r="A93" s="119" t="s">
        <v>10</v>
      </c>
      <c r="B93" s="120" t="s">
        <v>212</v>
      </c>
      <c r="C93" s="121"/>
      <c r="D93" s="122"/>
      <c r="E93" s="123" t="s">
        <v>213</v>
      </c>
      <c r="F93" s="124" t="s">
        <v>214</v>
      </c>
      <c r="G93" s="125"/>
    </row>
    <row r="94" spans="1:7" ht="11.25" customHeight="1" x14ac:dyDescent="0.3">
      <c r="A94" s="126" t="s">
        <v>215</v>
      </c>
      <c r="B94" s="127" t="s">
        <v>216</v>
      </c>
      <c r="C94" s="128" t="s">
        <v>7</v>
      </c>
      <c r="D94" s="129"/>
      <c r="E94" s="130"/>
      <c r="F94" s="119" t="s">
        <v>217</v>
      </c>
      <c r="G94" s="119" t="s">
        <v>218</v>
      </c>
    </row>
    <row r="95" spans="1:7" ht="16.5" customHeight="1" x14ac:dyDescent="0.3">
      <c r="A95" s="132"/>
      <c r="B95" s="133"/>
      <c r="C95" s="160"/>
      <c r="D95" s="161"/>
      <c r="E95" s="132"/>
      <c r="F95" s="132"/>
      <c r="G95" s="132"/>
    </row>
    <row r="96" spans="1:7" ht="16.5" customHeight="1" x14ac:dyDescent="0.3">
      <c r="A96" s="136">
        <v>1</v>
      </c>
      <c r="B96" s="136">
        <v>2</v>
      </c>
      <c r="C96" s="137">
        <v>3</v>
      </c>
      <c r="D96" s="138"/>
      <c r="E96" s="136">
        <v>4</v>
      </c>
      <c r="F96" s="136">
        <v>5</v>
      </c>
      <c r="G96" s="136">
        <v>6</v>
      </c>
    </row>
    <row r="97" spans="1:7" ht="16.5" customHeight="1" x14ac:dyDescent="0.3">
      <c r="A97" s="119"/>
      <c r="B97" s="119"/>
      <c r="C97" s="139" t="s">
        <v>327</v>
      </c>
      <c r="D97" s="140"/>
      <c r="E97" s="141"/>
      <c r="F97" s="156">
        <f>F99+F100+F101+F102+F103+F104+F105+F107+F108+F110</f>
        <v>0</v>
      </c>
      <c r="G97" s="156">
        <f>G99+G100+G101+G102+G103+G104+G105+G107+G108+G110</f>
        <v>0</v>
      </c>
    </row>
    <row r="98" spans="1:7" ht="16.5" customHeight="1" x14ac:dyDescent="0.3">
      <c r="A98" s="132"/>
      <c r="B98" s="132"/>
      <c r="C98" s="147" t="s">
        <v>328</v>
      </c>
      <c r="D98" s="148"/>
      <c r="E98" s="149" t="s">
        <v>329</v>
      </c>
      <c r="F98" s="157"/>
      <c r="G98" s="157"/>
    </row>
    <row r="99" spans="1:7" ht="16.5" customHeight="1" x14ac:dyDescent="0.3">
      <c r="A99" s="151">
        <v>36</v>
      </c>
      <c r="B99" s="151">
        <v>480</v>
      </c>
      <c r="C99" s="152" t="s">
        <v>330</v>
      </c>
      <c r="D99" s="153"/>
      <c r="E99" s="154" t="s">
        <v>331</v>
      </c>
      <c r="F99" s="155">
        <f>[4]ЗАКЛИСТ!D259</f>
        <v>0</v>
      </c>
      <c r="G99" s="155">
        <f>[4]ЗАКЛИСТ!C259</f>
        <v>0</v>
      </c>
    </row>
    <row r="100" spans="1:7" ht="16.5" customHeight="1" x14ac:dyDescent="0.3">
      <c r="A100" s="151">
        <v>37</v>
      </c>
      <c r="B100" s="151">
        <v>481</v>
      </c>
      <c r="C100" s="152" t="s">
        <v>332</v>
      </c>
      <c r="D100" s="153"/>
      <c r="E100" s="154" t="s">
        <v>333</v>
      </c>
      <c r="F100" s="155">
        <f>[4]ЗАКЛИСТ!D260</f>
        <v>0</v>
      </c>
      <c r="G100" s="155">
        <f>[4]ЗАКЛИСТ!C260</f>
        <v>0</v>
      </c>
    </row>
    <row r="101" spans="1:7" ht="16.5" customHeight="1" x14ac:dyDescent="0.3">
      <c r="A101" s="151">
        <v>38</v>
      </c>
      <c r="B101" s="151">
        <v>482</v>
      </c>
      <c r="C101" s="152" t="s">
        <v>334</v>
      </c>
      <c r="D101" s="153"/>
      <c r="E101" s="154" t="s">
        <v>335</v>
      </c>
      <c r="F101" s="155">
        <f>[4]ЗАКЛИСТ!D261</f>
        <v>0</v>
      </c>
      <c r="G101" s="155">
        <f>[4]ЗАКЛИСТ!C261</f>
        <v>0</v>
      </c>
    </row>
    <row r="102" spans="1:7" ht="12.75" customHeight="1" x14ac:dyDescent="0.3">
      <c r="A102" s="151">
        <v>39</v>
      </c>
      <c r="B102" s="151">
        <v>483</v>
      </c>
      <c r="C102" s="152" t="s">
        <v>336</v>
      </c>
      <c r="D102" s="153"/>
      <c r="E102" s="154" t="s">
        <v>337</v>
      </c>
      <c r="F102" s="155">
        <f>[4]ЗАКЛИСТ!D262</f>
        <v>0</v>
      </c>
      <c r="G102" s="155">
        <f>[4]ЗАКЛИСТ!C262</f>
        <v>0</v>
      </c>
    </row>
    <row r="103" spans="1:7" ht="12.75" customHeight="1" x14ac:dyDescent="0.3">
      <c r="A103" s="151">
        <v>40</v>
      </c>
      <c r="B103" s="151">
        <v>484</v>
      </c>
      <c r="C103" s="152" t="s">
        <v>338</v>
      </c>
      <c r="D103" s="153"/>
      <c r="E103" s="154" t="s">
        <v>339</v>
      </c>
      <c r="F103" s="155">
        <f>[4]ЗАКЛИСТ!D263</f>
        <v>0</v>
      </c>
      <c r="G103" s="155">
        <f>[4]ЗАКЛИСТ!C263</f>
        <v>0</v>
      </c>
    </row>
    <row r="104" spans="1:7" ht="17.25" customHeight="1" x14ac:dyDescent="0.3">
      <c r="A104" s="151">
        <v>41</v>
      </c>
      <c r="B104" s="151">
        <v>485</v>
      </c>
      <c r="C104" s="152" t="s">
        <v>340</v>
      </c>
      <c r="D104" s="153"/>
      <c r="E104" s="154" t="s">
        <v>341</v>
      </c>
      <c r="F104" s="155">
        <f>[4]ЗАКЛИСТ!D264</f>
        <v>0</v>
      </c>
      <c r="G104" s="155">
        <f>[4]ЗАКЛИСТ!C264</f>
        <v>0</v>
      </c>
    </row>
    <row r="105" spans="1:7" ht="12.75" customHeight="1" x14ac:dyDescent="0.3">
      <c r="A105" s="151">
        <v>42</v>
      </c>
      <c r="B105" s="151">
        <v>486</v>
      </c>
      <c r="C105" s="152" t="s">
        <v>342</v>
      </c>
      <c r="D105" s="153"/>
      <c r="E105" s="154" t="s">
        <v>343</v>
      </c>
      <c r="F105" s="155">
        <f>[4]ЗАКЛИСТ!D265</f>
        <v>0</v>
      </c>
      <c r="G105" s="155">
        <f>[4]ЗАКЛИСТ!C265</f>
        <v>0</v>
      </c>
    </row>
    <row r="106" spans="1:7" ht="12.75" customHeight="1" x14ac:dyDescent="0.3">
      <c r="A106" s="151">
        <v>43</v>
      </c>
      <c r="B106" s="119">
        <v>487</v>
      </c>
      <c r="C106" s="121" t="s">
        <v>344</v>
      </c>
      <c r="D106" s="122"/>
      <c r="E106" s="141"/>
      <c r="F106" s="142"/>
      <c r="G106" s="142"/>
    </row>
    <row r="107" spans="1:7" x14ac:dyDescent="0.3">
      <c r="A107" s="132"/>
      <c r="B107" s="132"/>
      <c r="C107" s="147" t="s">
        <v>345</v>
      </c>
      <c r="D107" s="148"/>
      <c r="E107" s="149" t="s">
        <v>346</v>
      </c>
      <c r="F107" s="150">
        <f>[4]ЗАКЛИСТ!D266</f>
        <v>0</v>
      </c>
      <c r="G107" s="150">
        <f>[4]ЗАКЛИСТ!C266</f>
        <v>0</v>
      </c>
    </row>
    <row r="108" spans="1:7" ht="12.75" customHeight="1" x14ac:dyDescent="0.3">
      <c r="A108" s="151">
        <v>44</v>
      </c>
      <c r="B108" s="151">
        <v>488</v>
      </c>
      <c r="C108" s="152" t="s">
        <v>347</v>
      </c>
      <c r="D108" s="153"/>
      <c r="E108" s="154" t="s">
        <v>348</v>
      </c>
      <c r="F108" s="155">
        <f>[4]ЗАКЛИСТ!D267</f>
        <v>0</v>
      </c>
      <c r="G108" s="155">
        <f>[4]ЗАКЛИСТ!C267</f>
        <v>0</v>
      </c>
    </row>
    <row r="109" spans="1:7" s="131" customFormat="1" ht="13.5" customHeight="1" x14ac:dyDescent="0.3">
      <c r="A109" s="119">
        <v>45</v>
      </c>
      <c r="B109" s="119">
        <v>489</v>
      </c>
      <c r="C109" s="121" t="s">
        <v>349</v>
      </c>
      <c r="D109" s="122"/>
      <c r="E109" s="141"/>
      <c r="F109" s="142"/>
      <c r="G109" s="142"/>
    </row>
    <row r="110" spans="1:7" s="131" customFormat="1" x14ac:dyDescent="0.3">
      <c r="A110" s="132"/>
      <c r="B110" s="132"/>
      <c r="C110" s="147" t="s">
        <v>350</v>
      </c>
      <c r="D110" s="148"/>
      <c r="E110" s="149" t="s">
        <v>351</v>
      </c>
      <c r="F110" s="150">
        <f>[4]ЗАКЛИСТ!D268</f>
        <v>0</v>
      </c>
      <c r="G110" s="150">
        <f>[4]ЗАКЛИСТ!C268</f>
        <v>0</v>
      </c>
    </row>
    <row r="111" spans="1:7" ht="11.25" customHeight="1" x14ac:dyDescent="0.3"/>
    <row r="112" spans="1:7" x14ac:dyDescent="0.3">
      <c r="A112" s="119"/>
      <c r="B112" s="119"/>
      <c r="C112" s="139" t="s">
        <v>352</v>
      </c>
      <c r="D112" s="140"/>
      <c r="E112" s="141"/>
      <c r="F112" s="156">
        <f>F115+F117+F119+F120+F121</f>
        <v>0</v>
      </c>
      <c r="G112" s="156">
        <f>G115+G117+G119+G120+G121</f>
        <v>0</v>
      </c>
    </row>
    <row r="113" spans="1:7" ht="11.25" customHeight="1" x14ac:dyDescent="0.3">
      <c r="A113" s="132"/>
      <c r="B113" s="132"/>
      <c r="C113" s="147" t="s">
        <v>353</v>
      </c>
      <c r="D113" s="148"/>
      <c r="E113" s="149" t="s">
        <v>354</v>
      </c>
      <c r="F113" s="166"/>
      <c r="G113" s="166"/>
    </row>
    <row r="114" spans="1:7" x14ac:dyDescent="0.3">
      <c r="A114" s="119">
        <v>46</v>
      </c>
      <c r="B114" s="119">
        <v>491</v>
      </c>
      <c r="C114" s="121" t="s">
        <v>355</v>
      </c>
      <c r="D114" s="122"/>
      <c r="E114" s="141"/>
      <c r="F114" s="142"/>
      <c r="G114" s="142"/>
    </row>
    <row r="115" spans="1:7" x14ac:dyDescent="0.3">
      <c r="A115" s="132"/>
      <c r="B115" s="132"/>
      <c r="C115" s="147" t="s">
        <v>292</v>
      </c>
      <c r="D115" s="148"/>
      <c r="E115" s="149" t="s">
        <v>356</v>
      </c>
      <c r="F115" s="150">
        <f>[4]ЗАКЛИСТ!D269</f>
        <v>0</v>
      </c>
      <c r="G115" s="150">
        <f>[4]ЗАКЛИСТ!C269</f>
        <v>0</v>
      </c>
    </row>
    <row r="116" spans="1:7" x14ac:dyDescent="0.3">
      <c r="A116" s="119">
        <v>47</v>
      </c>
      <c r="B116" s="119">
        <v>492</v>
      </c>
      <c r="C116" s="121" t="s">
        <v>357</v>
      </c>
      <c r="D116" s="122"/>
      <c r="E116" s="141"/>
      <c r="F116" s="142"/>
      <c r="G116" s="142"/>
    </row>
    <row r="117" spans="1:7" x14ac:dyDescent="0.3">
      <c r="A117" s="132"/>
      <c r="B117" s="132"/>
      <c r="C117" s="147" t="s">
        <v>358</v>
      </c>
      <c r="D117" s="148"/>
      <c r="E117" s="149" t="s">
        <v>359</v>
      </c>
      <c r="F117" s="150">
        <f>[4]ЗАКЛИСТ!D270</f>
        <v>0</v>
      </c>
      <c r="G117" s="150">
        <f>[4]ЗАКЛИСТ!C270</f>
        <v>0</v>
      </c>
    </row>
    <row r="118" spans="1:7" x14ac:dyDescent="0.3">
      <c r="A118" s="119">
        <v>48</v>
      </c>
      <c r="B118" s="119">
        <v>493</v>
      </c>
      <c r="C118" s="121" t="s">
        <v>360</v>
      </c>
      <c r="D118" s="122"/>
      <c r="E118" s="141"/>
      <c r="F118" s="142"/>
      <c r="G118" s="142"/>
    </row>
    <row r="119" spans="1:7" x14ac:dyDescent="0.3">
      <c r="A119" s="132"/>
      <c r="B119" s="132"/>
      <c r="C119" s="147" t="s">
        <v>361</v>
      </c>
      <c r="D119" s="148"/>
      <c r="E119" s="149" t="s">
        <v>362</v>
      </c>
      <c r="F119" s="150">
        <f>[4]ЗАКЛИСТ!D271</f>
        <v>0</v>
      </c>
      <c r="G119" s="150">
        <f>[4]ЗАКЛИСТ!C271</f>
        <v>0</v>
      </c>
    </row>
    <row r="120" spans="1:7" x14ac:dyDescent="0.3">
      <c r="A120" s="151">
        <v>49</v>
      </c>
      <c r="B120" s="151">
        <v>494</v>
      </c>
      <c r="C120" s="168" t="s">
        <v>363</v>
      </c>
      <c r="D120" s="168"/>
      <c r="E120" s="154" t="s">
        <v>364</v>
      </c>
      <c r="F120" s="155">
        <f>[4]ЗАКЛИСТ!D272</f>
        <v>0</v>
      </c>
      <c r="G120" s="155">
        <f>[4]ЗАКЛИСТ!C272</f>
        <v>0</v>
      </c>
    </row>
    <row r="121" spans="1:7" x14ac:dyDescent="0.3">
      <c r="A121" s="151">
        <v>50</v>
      </c>
      <c r="B121" s="151">
        <v>495</v>
      </c>
      <c r="C121" s="168" t="s">
        <v>365</v>
      </c>
      <c r="D121" s="168"/>
      <c r="E121" s="154" t="s">
        <v>366</v>
      </c>
      <c r="F121" s="155">
        <f>[4]ЗАКЛИСТ!D273</f>
        <v>0</v>
      </c>
      <c r="G121" s="155">
        <f>[4]ЗАКЛИСТ!C273</f>
        <v>0</v>
      </c>
    </row>
    <row r="122" spans="1:7" ht="14.25" customHeight="1" x14ac:dyDescent="0.3">
      <c r="A122" s="119"/>
      <c r="B122" s="119"/>
      <c r="C122" s="139" t="s">
        <v>367</v>
      </c>
      <c r="D122" s="140"/>
      <c r="E122" s="141"/>
      <c r="F122" s="156">
        <f>F25+F97+F112</f>
        <v>0</v>
      </c>
      <c r="G122" s="156">
        <f>G25+G97+G112</f>
        <v>0</v>
      </c>
    </row>
    <row r="123" spans="1:7" ht="11.25" customHeight="1" x14ac:dyDescent="0.3">
      <c r="A123" s="132"/>
      <c r="B123" s="132"/>
      <c r="C123" s="147" t="s">
        <v>368</v>
      </c>
      <c r="D123" s="148"/>
      <c r="E123" s="149" t="s">
        <v>369</v>
      </c>
      <c r="F123" s="157"/>
      <c r="G123" s="157"/>
    </row>
    <row r="124" spans="1:7" x14ac:dyDescent="0.3">
      <c r="A124" s="119"/>
      <c r="B124" s="119"/>
      <c r="C124" s="139" t="s">
        <v>370</v>
      </c>
      <c r="D124" s="140"/>
      <c r="E124" s="141"/>
      <c r="F124" s="156">
        <f>IF(F202-F122&gt;0,F202-F122,0)</f>
        <v>0</v>
      </c>
      <c r="G124" s="156">
        <f>IF(G202-G122&gt;0,G202-G122,0)</f>
        <v>0</v>
      </c>
    </row>
    <row r="125" spans="1:7" x14ac:dyDescent="0.3">
      <c r="A125" s="126"/>
      <c r="B125" s="126"/>
      <c r="C125" s="143" t="s">
        <v>371</v>
      </c>
      <c r="D125" s="144"/>
      <c r="E125" s="145"/>
      <c r="F125" s="169"/>
      <c r="G125" s="169"/>
    </row>
    <row r="126" spans="1:7" x14ac:dyDescent="0.3">
      <c r="A126" s="132"/>
      <c r="B126" s="132"/>
      <c r="C126" s="170" t="s">
        <v>372</v>
      </c>
      <c r="D126" s="148"/>
      <c r="E126" s="149" t="s">
        <v>373</v>
      </c>
      <c r="F126" s="157"/>
      <c r="G126" s="157"/>
    </row>
    <row r="127" spans="1:7" x14ac:dyDescent="0.3">
      <c r="A127" s="119">
        <v>51</v>
      </c>
      <c r="B127" s="119">
        <v>811</v>
      </c>
      <c r="C127" s="139" t="s">
        <v>374</v>
      </c>
      <c r="D127" s="140"/>
      <c r="E127" s="141"/>
      <c r="F127" s="156">
        <f>SUM([4]ЗАКЛИСТ!D344:D346)</f>
        <v>0</v>
      </c>
      <c r="G127" s="171">
        <f>SUM([4]ЗАКЛИСТ!C344:C346)</f>
        <v>0</v>
      </c>
    </row>
    <row r="128" spans="1:7" x14ac:dyDescent="0.3">
      <c r="A128" s="126"/>
      <c r="B128" s="126">
        <v>812</v>
      </c>
      <c r="C128" s="143" t="s">
        <v>375</v>
      </c>
      <c r="D128" s="144"/>
      <c r="E128" s="145"/>
      <c r="F128" s="165"/>
      <c r="G128" s="172"/>
    </row>
    <row r="129" spans="1:7" x14ac:dyDescent="0.3">
      <c r="A129" s="126"/>
      <c r="B129" s="126">
        <v>813</v>
      </c>
      <c r="C129" s="143" t="s">
        <v>376</v>
      </c>
      <c r="D129" s="144"/>
      <c r="E129" s="145"/>
      <c r="F129" s="165"/>
      <c r="G129" s="172"/>
    </row>
    <row r="130" spans="1:7" x14ac:dyDescent="0.3">
      <c r="A130" s="132"/>
      <c r="B130" s="132"/>
      <c r="C130" s="173" t="s">
        <v>377</v>
      </c>
      <c r="D130" s="174"/>
      <c r="E130" s="149" t="s">
        <v>378</v>
      </c>
      <c r="F130" s="166"/>
      <c r="G130" s="175"/>
    </row>
    <row r="131" spans="1:7" x14ac:dyDescent="0.3">
      <c r="A131" s="119"/>
      <c r="B131" s="119"/>
      <c r="C131" s="176" t="s">
        <v>379</v>
      </c>
      <c r="D131" s="177"/>
      <c r="E131" s="141"/>
      <c r="F131" s="156">
        <f>IF(F124&gt;F127,F124-F127,0)</f>
        <v>0</v>
      </c>
      <c r="G131" s="156">
        <f>IF(G124&lt;G130,0,G124-G127)</f>
        <v>0</v>
      </c>
    </row>
    <row r="132" spans="1:7" x14ac:dyDescent="0.3">
      <c r="A132" s="126"/>
      <c r="B132" s="126"/>
      <c r="C132" s="143" t="s">
        <v>380</v>
      </c>
      <c r="D132" s="144"/>
      <c r="E132" s="145"/>
      <c r="F132" s="169"/>
      <c r="G132" s="169"/>
    </row>
    <row r="133" spans="1:7" x14ac:dyDescent="0.3">
      <c r="A133" s="132"/>
      <c r="B133" s="132"/>
      <c r="C133" s="170" t="s">
        <v>381</v>
      </c>
      <c r="D133" s="148"/>
      <c r="E133" s="149" t="s">
        <v>382</v>
      </c>
      <c r="F133" s="157"/>
      <c r="G133" s="157"/>
    </row>
    <row r="134" spans="1:7" x14ac:dyDescent="0.3">
      <c r="A134" s="119"/>
      <c r="B134" s="119"/>
      <c r="C134" s="139" t="s">
        <v>383</v>
      </c>
      <c r="D134" s="140"/>
      <c r="E134" s="141"/>
      <c r="F134" s="156">
        <f>F137+F138+F139</f>
        <v>0</v>
      </c>
      <c r="G134" s="156">
        <f>G137+G138+G139</f>
        <v>0</v>
      </c>
    </row>
    <row r="135" spans="1:7" x14ac:dyDescent="0.3">
      <c r="A135" s="126"/>
      <c r="B135" s="126"/>
      <c r="C135" s="143" t="s">
        <v>384</v>
      </c>
      <c r="D135" s="144"/>
      <c r="E135" s="145"/>
      <c r="F135" s="169"/>
      <c r="G135" s="169"/>
    </row>
    <row r="136" spans="1:7" ht="10.5" customHeight="1" x14ac:dyDescent="0.3">
      <c r="A136" s="132"/>
      <c r="B136" s="132"/>
      <c r="C136" s="147" t="s">
        <v>385</v>
      </c>
      <c r="D136" s="148"/>
      <c r="E136" s="149" t="s">
        <v>386</v>
      </c>
      <c r="F136" s="157"/>
      <c r="G136" s="157"/>
    </row>
    <row r="137" spans="1:7" ht="18" customHeight="1" x14ac:dyDescent="0.3">
      <c r="A137" s="151">
        <v>52</v>
      </c>
      <c r="B137" s="151">
        <v>830</v>
      </c>
      <c r="C137" s="168" t="s">
        <v>387</v>
      </c>
      <c r="D137" s="168"/>
      <c r="E137" s="154" t="s">
        <v>388</v>
      </c>
      <c r="F137" s="155">
        <f>[4]ЗАКЛИСТ!D349</f>
        <v>0</v>
      </c>
      <c r="G137" s="155">
        <f>[4]ЗАКЛИСТ!C349</f>
        <v>0</v>
      </c>
    </row>
    <row r="138" spans="1:7" ht="18" customHeight="1" x14ac:dyDescent="0.3">
      <c r="A138" s="151">
        <v>53</v>
      </c>
      <c r="B138" s="151">
        <v>831</v>
      </c>
      <c r="C138" s="168" t="s">
        <v>389</v>
      </c>
      <c r="D138" s="168"/>
      <c r="E138" s="154" t="s">
        <v>390</v>
      </c>
      <c r="F138" s="155">
        <f>[4]ЗАКЛИСТ!D350</f>
        <v>0</v>
      </c>
      <c r="G138" s="155">
        <f>[4]ЗАКЛИСТ!C350</f>
        <v>0</v>
      </c>
    </row>
    <row r="139" spans="1:7" ht="18" customHeight="1" x14ac:dyDescent="0.3">
      <c r="A139" s="151">
        <v>54</v>
      </c>
      <c r="B139" s="151">
        <v>833</v>
      </c>
      <c r="C139" s="168" t="s">
        <v>391</v>
      </c>
      <c r="D139" s="168"/>
      <c r="E139" s="154" t="s">
        <v>392</v>
      </c>
      <c r="F139" s="155">
        <f>F124</f>
        <v>0</v>
      </c>
      <c r="G139" s="155">
        <f>G124</f>
        <v>0</v>
      </c>
    </row>
    <row r="140" spans="1:7" x14ac:dyDescent="0.3">
      <c r="A140" s="119" t="s">
        <v>10</v>
      </c>
      <c r="B140" s="120" t="s">
        <v>212</v>
      </c>
      <c r="C140" s="121"/>
      <c r="D140" s="122"/>
      <c r="E140" s="123" t="s">
        <v>213</v>
      </c>
      <c r="F140" s="124" t="s">
        <v>214</v>
      </c>
      <c r="G140" s="125"/>
    </row>
    <row r="141" spans="1:7" ht="11.25" customHeight="1" x14ac:dyDescent="0.3">
      <c r="A141" s="126" t="s">
        <v>215</v>
      </c>
      <c r="B141" s="127" t="s">
        <v>216</v>
      </c>
      <c r="C141" s="128" t="s">
        <v>7</v>
      </c>
      <c r="D141" s="129"/>
      <c r="E141" s="130"/>
      <c r="F141" s="119" t="s">
        <v>217</v>
      </c>
      <c r="G141" s="119" t="s">
        <v>218</v>
      </c>
    </row>
    <row r="142" spans="1:7" ht="11.25" customHeight="1" x14ac:dyDescent="0.3">
      <c r="A142" s="132"/>
      <c r="B142" s="133"/>
      <c r="C142" s="160"/>
      <c r="D142" s="161"/>
      <c r="E142" s="132"/>
      <c r="F142" s="132"/>
      <c r="G142" s="132"/>
    </row>
    <row r="143" spans="1:7" ht="11.25" customHeight="1" x14ac:dyDescent="0.3">
      <c r="A143" s="136">
        <v>1</v>
      </c>
      <c r="B143" s="136">
        <v>2</v>
      </c>
      <c r="C143" s="137">
        <v>3</v>
      </c>
      <c r="D143" s="138"/>
      <c r="E143" s="136">
        <v>4</v>
      </c>
      <c r="F143" s="136">
        <v>5</v>
      </c>
      <c r="G143" s="136">
        <v>6</v>
      </c>
    </row>
    <row r="144" spans="1:7" ht="15" customHeight="1" x14ac:dyDescent="0.3">
      <c r="A144" s="119"/>
      <c r="B144" s="119"/>
      <c r="C144" s="139" t="s">
        <v>393</v>
      </c>
      <c r="D144" s="140"/>
      <c r="E144" s="141"/>
      <c r="F144" s="156">
        <f>IF(F130&gt;F124,F122+F130,F122+F124)</f>
        <v>0</v>
      </c>
      <c r="G144" s="156">
        <f>IF(G130&gt;G124,G122+G130,G122+G124)</f>
        <v>0</v>
      </c>
    </row>
    <row r="145" spans="1:7" x14ac:dyDescent="0.3">
      <c r="A145" s="126"/>
      <c r="B145" s="126"/>
      <c r="C145" s="178" t="s">
        <v>394</v>
      </c>
      <c r="D145" s="164"/>
      <c r="E145" s="145"/>
      <c r="F145" s="169"/>
      <c r="G145" s="169"/>
    </row>
    <row r="146" spans="1:7" ht="12.75" customHeight="1" x14ac:dyDescent="0.3">
      <c r="A146" s="126"/>
      <c r="B146" s="126"/>
      <c r="C146" s="163" t="s">
        <v>395</v>
      </c>
      <c r="D146" s="164"/>
      <c r="E146" s="145"/>
      <c r="F146" s="169"/>
      <c r="G146" s="169"/>
    </row>
    <row r="147" spans="1:7" x14ac:dyDescent="0.3">
      <c r="A147" s="132"/>
      <c r="B147" s="132"/>
      <c r="C147" s="170" t="s">
        <v>396</v>
      </c>
      <c r="D147" s="148"/>
      <c r="E147" s="179" t="s">
        <v>397</v>
      </c>
      <c r="F147" s="157"/>
      <c r="G147" s="157"/>
    </row>
    <row r="148" spans="1:7" x14ac:dyDescent="0.3">
      <c r="A148" s="119"/>
      <c r="B148" s="119"/>
      <c r="C148" s="139" t="s">
        <v>398</v>
      </c>
      <c r="D148" s="140"/>
      <c r="E148" s="141"/>
      <c r="F148" s="162">
        <f>F152+F153+F154+F155+F157+F158+F159+F161</f>
        <v>0</v>
      </c>
      <c r="G148" s="162">
        <f>G152+G153+G154+G155+G157+G158+G159+G161</f>
        <v>0</v>
      </c>
    </row>
    <row r="149" spans="1:7" ht="18" customHeight="1" x14ac:dyDescent="0.3">
      <c r="A149" s="126"/>
      <c r="B149" s="126"/>
      <c r="C149" s="143" t="s">
        <v>399</v>
      </c>
      <c r="D149" s="144"/>
      <c r="E149" s="145"/>
      <c r="F149" s="165"/>
      <c r="G149" s="165"/>
    </row>
    <row r="150" spans="1:7" ht="18" customHeight="1" x14ac:dyDescent="0.3">
      <c r="A150" s="132"/>
      <c r="B150" s="132"/>
      <c r="C150" s="170" t="s">
        <v>400</v>
      </c>
      <c r="D150" s="148"/>
      <c r="E150" s="179" t="s">
        <v>401</v>
      </c>
      <c r="F150" s="166"/>
      <c r="G150" s="166"/>
    </row>
    <row r="151" spans="1:7" ht="18" customHeight="1" x14ac:dyDescent="0.3">
      <c r="A151" s="119">
        <v>55</v>
      </c>
      <c r="B151" s="119">
        <v>711</v>
      </c>
      <c r="C151" s="163" t="s">
        <v>402</v>
      </c>
      <c r="D151" s="164"/>
      <c r="E151" s="141"/>
      <c r="F151" s="142"/>
      <c r="G151" s="142"/>
    </row>
    <row r="152" spans="1:7" x14ac:dyDescent="0.3">
      <c r="A152" s="132"/>
      <c r="B152" s="132"/>
      <c r="C152" s="147" t="s">
        <v>403</v>
      </c>
      <c r="D152" s="148"/>
      <c r="E152" s="179" t="s">
        <v>404</v>
      </c>
      <c r="F152" s="150">
        <f>[4]ЗАКЛИСТ!D304</f>
        <v>0</v>
      </c>
      <c r="G152" s="150">
        <f>[4]ЗАКЛИСТ!C304</f>
        <v>0</v>
      </c>
    </row>
    <row r="153" spans="1:7" x14ac:dyDescent="0.3">
      <c r="A153" s="151">
        <v>56</v>
      </c>
      <c r="B153" s="151">
        <v>712</v>
      </c>
      <c r="C153" s="168" t="s">
        <v>228</v>
      </c>
      <c r="D153" s="168"/>
      <c r="E153" s="179" t="s">
        <v>405</v>
      </c>
      <c r="F153" s="150">
        <f>[4]ЗАКЛИСТ!D305</f>
        <v>0</v>
      </c>
      <c r="G153" s="150">
        <f>[4]ЗАКЛИСТ!C305</f>
        <v>0</v>
      </c>
    </row>
    <row r="154" spans="1:7" ht="15" customHeight="1" x14ac:dyDescent="0.3">
      <c r="A154" s="151">
        <v>57</v>
      </c>
      <c r="B154" s="151">
        <v>713</v>
      </c>
      <c r="C154" s="168" t="s">
        <v>406</v>
      </c>
      <c r="D154" s="168"/>
      <c r="E154" s="179" t="s">
        <v>407</v>
      </c>
      <c r="F154" s="150">
        <f>[4]ЗАКЛИСТ!D306</f>
        <v>0</v>
      </c>
      <c r="G154" s="150">
        <f>[4]ЗАКЛИСТ!C306</f>
        <v>0</v>
      </c>
    </row>
    <row r="155" spans="1:7" ht="15" customHeight="1" x14ac:dyDescent="0.3">
      <c r="A155" s="151">
        <v>58</v>
      </c>
      <c r="B155" s="151">
        <v>714</v>
      </c>
      <c r="C155" s="168" t="s">
        <v>408</v>
      </c>
      <c r="D155" s="168"/>
      <c r="E155" s="179" t="s">
        <v>409</v>
      </c>
      <c r="F155" s="155">
        <f>[4]ЗАКЛИСТ!D307</f>
        <v>0</v>
      </c>
      <c r="G155" s="150">
        <f>[4]ЗАКЛИСТ!C307</f>
        <v>0</v>
      </c>
    </row>
    <row r="156" spans="1:7" x14ac:dyDescent="0.3">
      <c r="A156" s="119">
        <v>59</v>
      </c>
      <c r="B156" s="119">
        <v>715</v>
      </c>
      <c r="C156" s="121" t="s">
        <v>410</v>
      </c>
      <c r="D156" s="122"/>
      <c r="E156" s="158"/>
      <c r="F156" s="180"/>
      <c r="G156" s="181"/>
    </row>
    <row r="157" spans="1:7" x14ac:dyDescent="0.3">
      <c r="A157" s="132"/>
      <c r="B157" s="132"/>
      <c r="C157" s="147" t="s">
        <v>411</v>
      </c>
      <c r="D157" s="148"/>
      <c r="E157" s="179" t="s">
        <v>412</v>
      </c>
      <c r="F157" s="150">
        <f>[4]ЗАКЛИСТ!D308</f>
        <v>0</v>
      </c>
      <c r="G157" s="150">
        <f>[4]ЗАКЛИСТ!C308</f>
        <v>0</v>
      </c>
    </row>
    <row r="158" spans="1:7" ht="15" customHeight="1" x14ac:dyDescent="0.3">
      <c r="A158" s="151">
        <v>60</v>
      </c>
      <c r="B158" s="151">
        <v>716</v>
      </c>
      <c r="C158" s="168" t="s">
        <v>413</v>
      </c>
      <c r="D158" s="168"/>
      <c r="E158" s="179" t="s">
        <v>414</v>
      </c>
      <c r="F158" s="150">
        <f>[4]ЗАКЛИСТ!D309</f>
        <v>0</v>
      </c>
      <c r="G158" s="150">
        <f>[4]ЗАКЛИСТ!C309</f>
        <v>0</v>
      </c>
    </row>
    <row r="159" spans="1:7" ht="12.75" customHeight="1" x14ac:dyDescent="0.3">
      <c r="A159" s="151">
        <v>61</v>
      </c>
      <c r="B159" s="151">
        <v>717</v>
      </c>
      <c r="C159" s="168" t="s">
        <v>415</v>
      </c>
      <c r="D159" s="168"/>
      <c r="E159" s="179" t="s">
        <v>416</v>
      </c>
      <c r="F159" s="150">
        <f>[4]ЗАКЛИСТ!D310</f>
        <v>0</v>
      </c>
      <c r="G159" s="150">
        <f>[4]ЗАКЛИСТ!C310</f>
        <v>0</v>
      </c>
    </row>
    <row r="160" spans="1:7" ht="18" customHeight="1" x14ac:dyDescent="0.3">
      <c r="A160" s="119">
        <v>62</v>
      </c>
      <c r="B160" s="119">
        <v>718</v>
      </c>
      <c r="C160" s="121" t="s">
        <v>417</v>
      </c>
      <c r="D160" s="122"/>
      <c r="E160" s="141"/>
      <c r="F160" s="142"/>
      <c r="G160" s="142"/>
    </row>
    <row r="161" spans="1:7" ht="18" customHeight="1" x14ac:dyDescent="0.3">
      <c r="A161" s="132"/>
      <c r="B161" s="132"/>
      <c r="C161" s="147" t="s">
        <v>418</v>
      </c>
      <c r="D161" s="148"/>
      <c r="E161" s="179" t="s">
        <v>419</v>
      </c>
      <c r="F161" s="150">
        <f>[4]ЗАКЛИСТ!D311</f>
        <v>0</v>
      </c>
      <c r="G161" s="150">
        <f>[4]ЗАКЛИСТ!C311</f>
        <v>0</v>
      </c>
    </row>
    <row r="162" spans="1:7" ht="18" customHeight="1" x14ac:dyDescent="0.3">
      <c r="A162" s="119"/>
      <c r="B162" s="119"/>
      <c r="C162" s="139" t="s">
        <v>420</v>
      </c>
      <c r="D162" s="140"/>
      <c r="E162" s="141"/>
      <c r="F162" s="156">
        <f>F164+F165+F166+F167+F168</f>
        <v>0</v>
      </c>
      <c r="G162" s="156">
        <f>G164+G165+G166+G167+G168</f>
        <v>0</v>
      </c>
    </row>
    <row r="163" spans="1:7" ht="18" customHeight="1" x14ac:dyDescent="0.3">
      <c r="A163" s="132"/>
      <c r="B163" s="132"/>
      <c r="C163" s="182" t="s">
        <v>421</v>
      </c>
      <c r="D163" s="183"/>
      <c r="E163" s="179" t="s">
        <v>422</v>
      </c>
      <c r="F163" s="157"/>
      <c r="G163" s="157"/>
    </row>
    <row r="164" spans="1:7" ht="18" customHeight="1" x14ac:dyDescent="0.3">
      <c r="A164" s="151">
        <v>63</v>
      </c>
      <c r="B164" s="151">
        <v>721</v>
      </c>
      <c r="C164" s="168" t="s">
        <v>423</v>
      </c>
      <c r="D164" s="168"/>
      <c r="E164" s="179" t="s">
        <v>424</v>
      </c>
      <c r="F164" s="155">
        <f>[4]ЗАКЛИСТ!D312</f>
        <v>0</v>
      </c>
      <c r="G164" s="155">
        <f>[4]ЗАКЛИСТ!C312</f>
        <v>0</v>
      </c>
    </row>
    <row r="165" spans="1:7" ht="12.75" customHeight="1" x14ac:dyDescent="0.3">
      <c r="A165" s="151">
        <v>64</v>
      </c>
      <c r="B165" s="151">
        <v>722</v>
      </c>
      <c r="C165" s="168" t="s">
        <v>425</v>
      </c>
      <c r="D165" s="168"/>
      <c r="E165" s="179" t="s">
        <v>426</v>
      </c>
      <c r="F165" s="155">
        <f>[4]ЗАКЛИСТ!D313</f>
        <v>0</v>
      </c>
      <c r="G165" s="155">
        <f>[4]ЗАКЛИСТ!C313</f>
        <v>0</v>
      </c>
    </row>
    <row r="166" spans="1:7" ht="12.75" customHeight="1" x14ac:dyDescent="0.3">
      <c r="A166" s="151">
        <v>65</v>
      </c>
      <c r="B166" s="151">
        <v>723</v>
      </c>
      <c r="C166" s="168" t="s">
        <v>427</v>
      </c>
      <c r="D166" s="168"/>
      <c r="E166" s="179" t="s">
        <v>428</v>
      </c>
      <c r="F166" s="155">
        <f>SUM([4]ЗАКЛИСТ!D314:D320)</f>
        <v>0</v>
      </c>
      <c r="G166" s="155">
        <f>SUM([4]ЗАКЛИСТ!C314:C320)</f>
        <v>0</v>
      </c>
    </row>
    <row r="167" spans="1:7" s="131" customFormat="1" ht="13.5" customHeight="1" x14ac:dyDescent="0.3">
      <c r="A167" s="151">
        <v>66</v>
      </c>
      <c r="B167" s="151">
        <v>724</v>
      </c>
      <c r="C167" s="168" t="s">
        <v>429</v>
      </c>
      <c r="D167" s="168"/>
      <c r="E167" s="179" t="s">
        <v>430</v>
      </c>
      <c r="F167" s="155">
        <f>[4]ЗАКЛИСТ!D321</f>
        <v>0</v>
      </c>
      <c r="G167" s="155">
        <f>[4]ЗАКЛИСТ!C321</f>
        <v>0</v>
      </c>
    </row>
    <row r="168" spans="1:7" s="131" customFormat="1" x14ac:dyDescent="0.3">
      <c r="A168" s="151">
        <v>67</v>
      </c>
      <c r="B168" s="151">
        <v>725</v>
      </c>
      <c r="C168" s="168" t="s">
        <v>431</v>
      </c>
      <c r="D168" s="168"/>
      <c r="E168" s="179" t="s">
        <v>432</v>
      </c>
      <c r="F168" s="155">
        <f>[4]ЗАКЛИСТ!D322</f>
        <v>0</v>
      </c>
      <c r="G168" s="155">
        <f>[4]ЗАКЛИСТ!C322</f>
        <v>0</v>
      </c>
    </row>
    <row r="169" spans="1:7" ht="11.25" customHeight="1" x14ac:dyDescent="0.3">
      <c r="A169" s="131"/>
      <c r="B169" s="131"/>
      <c r="C169" s="184"/>
      <c r="D169" s="184"/>
      <c r="E169" s="185"/>
    </row>
    <row r="170" spans="1:7" x14ac:dyDescent="0.3">
      <c r="A170" s="119"/>
      <c r="B170" s="119"/>
      <c r="C170" s="139" t="s">
        <v>433</v>
      </c>
      <c r="D170" s="140"/>
      <c r="E170" s="141"/>
      <c r="F170" s="156">
        <f>F172+F173+F175+F176</f>
        <v>0</v>
      </c>
      <c r="G170" s="156">
        <f>G172+G173+G175+G176</f>
        <v>0</v>
      </c>
    </row>
    <row r="171" spans="1:7" x14ac:dyDescent="0.3">
      <c r="A171" s="132"/>
      <c r="B171" s="132"/>
      <c r="C171" s="170" t="s">
        <v>434</v>
      </c>
      <c r="D171" s="148"/>
      <c r="E171" s="179" t="s">
        <v>435</v>
      </c>
      <c r="F171" s="157"/>
      <c r="G171" s="157"/>
    </row>
    <row r="172" spans="1:7" ht="18" customHeight="1" x14ac:dyDescent="0.3">
      <c r="A172" s="151">
        <v>68</v>
      </c>
      <c r="B172" s="151">
        <v>731</v>
      </c>
      <c r="C172" s="168" t="s">
        <v>436</v>
      </c>
      <c r="D172" s="168"/>
      <c r="E172" s="179" t="s">
        <v>437</v>
      </c>
      <c r="F172" s="155">
        <f>[4]ЗАКЛИСТ!D323</f>
        <v>0</v>
      </c>
      <c r="G172" s="155">
        <f>[4]ЗАКЛИСТ!C323</f>
        <v>0</v>
      </c>
    </row>
    <row r="173" spans="1:7" ht="18" customHeight="1" x14ac:dyDescent="0.3">
      <c r="A173" s="119">
        <v>69</v>
      </c>
      <c r="B173" s="119">
        <v>732</v>
      </c>
      <c r="C173" s="186" t="s">
        <v>438</v>
      </c>
      <c r="D173" s="186"/>
      <c r="E173" s="179" t="s">
        <v>439</v>
      </c>
      <c r="F173" s="155">
        <f>[4]ЗАКЛИСТ!D324</f>
        <v>0</v>
      </c>
      <c r="G173" s="155">
        <f>[4]ЗАКЛИСТ!C324</f>
        <v>0</v>
      </c>
    </row>
    <row r="174" spans="1:7" ht="15" customHeight="1" x14ac:dyDescent="0.3">
      <c r="A174" s="119">
        <v>70</v>
      </c>
      <c r="B174" s="187">
        <v>733</v>
      </c>
      <c r="C174" s="121" t="s">
        <v>440</v>
      </c>
      <c r="D174" s="122"/>
      <c r="E174" s="141"/>
      <c r="F174" s="180"/>
      <c r="G174" s="180"/>
    </row>
    <row r="175" spans="1:7" ht="15" customHeight="1" x14ac:dyDescent="0.3">
      <c r="A175" s="132"/>
      <c r="B175" s="188"/>
      <c r="C175" s="147" t="s">
        <v>441</v>
      </c>
      <c r="D175" s="148"/>
      <c r="E175" s="179" t="s">
        <v>442</v>
      </c>
      <c r="F175" s="150">
        <f>[4]ЗАКЛИСТ!D325</f>
        <v>0</v>
      </c>
      <c r="G175" s="150">
        <f>[4]ЗАКЛИСТ!C325</f>
        <v>0</v>
      </c>
    </row>
    <row r="176" spans="1:7" ht="18" customHeight="1" x14ac:dyDescent="0.3">
      <c r="A176" s="132">
        <v>71</v>
      </c>
      <c r="B176" s="132">
        <v>734</v>
      </c>
      <c r="C176" s="189" t="s">
        <v>443</v>
      </c>
      <c r="D176" s="189"/>
      <c r="E176" s="179" t="s">
        <v>116</v>
      </c>
      <c r="F176" s="150">
        <f>[4]ЗАКЛИСТ!D326</f>
        <v>0</v>
      </c>
      <c r="G176" s="150">
        <f>[4]ЗАКЛИСТ!C326</f>
        <v>0</v>
      </c>
    </row>
    <row r="177" spans="1:7" x14ac:dyDescent="0.3">
      <c r="A177" s="119"/>
      <c r="B177" s="119"/>
      <c r="C177" s="139" t="s">
        <v>444</v>
      </c>
      <c r="D177" s="140"/>
      <c r="E177" s="141"/>
      <c r="F177" s="156">
        <f>F183+F184+F185+F186</f>
        <v>0</v>
      </c>
      <c r="G177" s="156">
        <f>G183+G184+G185+G186</f>
        <v>0</v>
      </c>
    </row>
    <row r="178" spans="1:7" x14ac:dyDescent="0.3">
      <c r="A178" s="132"/>
      <c r="B178" s="132"/>
      <c r="C178" s="170" t="s">
        <v>445</v>
      </c>
      <c r="D178" s="148"/>
      <c r="E178" s="179" t="s">
        <v>446</v>
      </c>
      <c r="F178" s="157"/>
      <c r="G178" s="157"/>
    </row>
    <row r="179" spans="1:7" ht="18" customHeight="1" x14ac:dyDescent="0.3">
      <c r="A179" s="119" t="s">
        <v>10</v>
      </c>
      <c r="B179" s="120" t="s">
        <v>212</v>
      </c>
      <c r="C179" s="121"/>
      <c r="D179" s="122"/>
      <c r="E179" s="123" t="s">
        <v>213</v>
      </c>
      <c r="F179" s="124" t="s">
        <v>214</v>
      </c>
      <c r="G179" s="125"/>
    </row>
    <row r="180" spans="1:7" ht="18" customHeight="1" x14ac:dyDescent="0.3">
      <c r="A180" s="126" t="s">
        <v>215</v>
      </c>
      <c r="B180" s="127" t="s">
        <v>216</v>
      </c>
      <c r="C180" s="128" t="s">
        <v>7</v>
      </c>
      <c r="D180" s="129"/>
      <c r="E180" s="130"/>
      <c r="F180" s="119" t="s">
        <v>217</v>
      </c>
      <c r="G180" s="119" t="s">
        <v>218</v>
      </c>
    </row>
    <row r="181" spans="1:7" ht="18" customHeight="1" x14ac:dyDescent="0.3">
      <c r="A181" s="132"/>
      <c r="B181" s="133"/>
      <c r="C181" s="160"/>
      <c r="D181" s="161"/>
      <c r="E181" s="132"/>
      <c r="F181" s="132"/>
      <c r="G181" s="132"/>
    </row>
    <row r="182" spans="1:7" ht="18" customHeight="1" x14ac:dyDescent="0.3">
      <c r="A182" s="136">
        <v>1</v>
      </c>
      <c r="B182" s="136">
        <v>2</v>
      </c>
      <c r="C182" s="137">
        <v>3</v>
      </c>
      <c r="D182" s="138"/>
      <c r="E182" s="136">
        <v>4</v>
      </c>
      <c r="F182" s="136">
        <v>5</v>
      </c>
      <c r="G182" s="136">
        <v>6</v>
      </c>
    </row>
    <row r="183" spans="1:7" x14ac:dyDescent="0.3">
      <c r="A183" s="151">
        <v>72</v>
      </c>
      <c r="B183" s="151">
        <v>741</v>
      </c>
      <c r="C183" s="168" t="s">
        <v>447</v>
      </c>
      <c r="D183" s="168"/>
      <c r="E183" s="179" t="s">
        <v>118</v>
      </c>
      <c r="F183" s="155">
        <f>[4]ЗАКЛИСТ!D327+[4]ЗАКЛИСТ!D328+[4]ЗАКЛИСТ!D329</f>
        <v>0</v>
      </c>
      <c r="G183" s="155">
        <f>[4]ЗАКЛИСТ!C327+[4]ЗАКЛИСТ!C328+[4]ЗАКЛИСТ!C329</f>
        <v>0</v>
      </c>
    </row>
    <row r="184" spans="1:7" x14ac:dyDescent="0.3">
      <c r="A184" s="151">
        <v>73</v>
      </c>
      <c r="B184" s="151">
        <v>742</v>
      </c>
      <c r="C184" s="168" t="s">
        <v>448</v>
      </c>
      <c r="D184" s="168"/>
      <c r="E184" s="179" t="s">
        <v>449</v>
      </c>
      <c r="F184" s="155">
        <f>[4]ЗАКЛИСТ!D330</f>
        <v>0</v>
      </c>
      <c r="G184" s="155">
        <f>[4]ЗАКЛИСТ!C330</f>
        <v>0</v>
      </c>
    </row>
    <row r="185" spans="1:7" ht="18" customHeight="1" x14ac:dyDescent="0.3">
      <c r="A185" s="151">
        <v>74</v>
      </c>
      <c r="B185" s="151">
        <v>743</v>
      </c>
      <c r="C185" s="168" t="s">
        <v>450</v>
      </c>
      <c r="D185" s="168"/>
      <c r="E185" s="179" t="s">
        <v>451</v>
      </c>
      <c r="F185" s="155">
        <f>[4]ЗАКЛИСТ!D331</f>
        <v>0</v>
      </c>
      <c r="G185" s="155">
        <f>[4]ЗАКЛИСТ!C331</f>
        <v>0</v>
      </c>
    </row>
    <row r="186" spans="1:7" ht="18" customHeight="1" x14ac:dyDescent="0.3">
      <c r="A186" s="151">
        <v>75</v>
      </c>
      <c r="B186" s="151">
        <v>744</v>
      </c>
      <c r="C186" s="168" t="s">
        <v>452</v>
      </c>
      <c r="D186" s="168"/>
      <c r="E186" s="179" t="s">
        <v>120</v>
      </c>
      <c r="F186" s="155">
        <f>[4]ЗАКЛИСТ!D332</f>
        <v>0</v>
      </c>
      <c r="G186" s="155">
        <f>[4]ЗАКЛИСТ!C332</f>
        <v>0</v>
      </c>
    </row>
    <row r="187" spans="1:7" ht="18" customHeight="1" x14ac:dyDescent="0.3">
      <c r="A187" s="119"/>
      <c r="B187" s="119"/>
      <c r="C187" s="139" t="s">
        <v>453</v>
      </c>
      <c r="D187" s="140"/>
      <c r="E187" s="141"/>
      <c r="F187" s="156">
        <f>F189+F190+F191</f>
        <v>0</v>
      </c>
      <c r="G187" s="156">
        <f>G189+G190+G191</f>
        <v>0</v>
      </c>
    </row>
    <row r="188" spans="1:7" x14ac:dyDescent="0.3">
      <c r="A188" s="132"/>
      <c r="B188" s="132"/>
      <c r="C188" s="170" t="s">
        <v>454</v>
      </c>
      <c r="D188" s="148"/>
      <c r="E188" s="179" t="s">
        <v>455</v>
      </c>
      <c r="F188" s="157"/>
      <c r="G188" s="157"/>
    </row>
    <row r="189" spans="1:7" x14ac:dyDescent="0.3">
      <c r="A189" s="151">
        <v>76</v>
      </c>
      <c r="B189" s="151">
        <v>751</v>
      </c>
      <c r="C189" s="168" t="s">
        <v>456</v>
      </c>
      <c r="D189" s="168"/>
      <c r="E189" s="179" t="s">
        <v>457</v>
      </c>
      <c r="F189" s="155">
        <f>[4]ЗАКЛИСТ!D333</f>
        <v>0</v>
      </c>
      <c r="G189" s="155">
        <f>[4]ЗАКЛИСТ!C333</f>
        <v>0</v>
      </c>
    </row>
    <row r="190" spans="1:7" ht="18" customHeight="1" x14ac:dyDescent="0.3">
      <c r="A190" s="151">
        <v>77</v>
      </c>
      <c r="B190" s="151">
        <v>753</v>
      </c>
      <c r="C190" s="168" t="s">
        <v>458</v>
      </c>
      <c r="D190" s="168"/>
      <c r="E190" s="179" t="s">
        <v>459</v>
      </c>
      <c r="F190" s="155">
        <f>[4]ЗАКЛИСТ!D334</f>
        <v>0</v>
      </c>
      <c r="G190" s="155">
        <f>[4]ЗАКЛИСТ!C334</f>
        <v>0</v>
      </c>
    </row>
    <row r="191" spans="1:7" ht="18" customHeight="1" x14ac:dyDescent="0.3">
      <c r="A191" s="151">
        <v>78</v>
      </c>
      <c r="B191" s="151">
        <v>754</v>
      </c>
      <c r="C191" s="168" t="s">
        <v>460</v>
      </c>
      <c r="D191" s="168"/>
      <c r="E191" s="179" t="s">
        <v>461</v>
      </c>
      <c r="F191" s="155">
        <f>[4]ЗАКЛИСТ!D335</f>
        <v>0</v>
      </c>
      <c r="G191" s="155">
        <f>[4]ЗАКЛИСТ!C335</f>
        <v>0</v>
      </c>
    </row>
    <row r="192" spans="1:7" ht="18" customHeight="1" x14ac:dyDescent="0.3">
      <c r="A192" s="119"/>
      <c r="B192" s="119"/>
      <c r="C192" s="139" t="s">
        <v>462</v>
      </c>
      <c r="D192" s="140"/>
      <c r="E192" s="141"/>
      <c r="F192" s="156">
        <f>F194+F195+F196</f>
        <v>0</v>
      </c>
      <c r="G192" s="156">
        <f>G194+G195+G196</f>
        <v>0</v>
      </c>
    </row>
    <row r="193" spans="1:8" x14ac:dyDescent="0.3">
      <c r="A193" s="132"/>
      <c r="B193" s="132"/>
      <c r="C193" s="170" t="s">
        <v>463</v>
      </c>
      <c r="D193" s="148"/>
      <c r="E193" s="179" t="s">
        <v>55</v>
      </c>
      <c r="F193" s="157"/>
      <c r="G193" s="157"/>
    </row>
    <row r="194" spans="1:8" x14ac:dyDescent="0.3">
      <c r="A194" s="151">
        <v>79</v>
      </c>
      <c r="B194" s="151">
        <v>761</v>
      </c>
      <c r="C194" s="168" t="s">
        <v>464</v>
      </c>
      <c r="D194" s="168"/>
      <c r="E194" s="179" t="s">
        <v>57</v>
      </c>
      <c r="F194" s="155">
        <f>[4]ЗАКЛИСТ!D336</f>
        <v>0</v>
      </c>
      <c r="G194" s="155">
        <f>[4]ЗАКЛИСТ!C336</f>
        <v>0</v>
      </c>
    </row>
    <row r="195" spans="1:8" x14ac:dyDescent="0.3">
      <c r="A195" s="151">
        <v>80</v>
      </c>
      <c r="B195" s="151">
        <v>762</v>
      </c>
      <c r="C195" s="168" t="s">
        <v>465</v>
      </c>
      <c r="D195" s="168"/>
      <c r="E195" s="179" t="s">
        <v>59</v>
      </c>
      <c r="F195" s="155">
        <f>[4]ЗАКЛИСТ!D337</f>
        <v>0</v>
      </c>
      <c r="G195" s="155">
        <f>[4]ЗАКЛИСТ!C337</f>
        <v>0</v>
      </c>
    </row>
    <row r="196" spans="1:8" x14ac:dyDescent="0.3">
      <c r="A196" s="151">
        <v>81</v>
      </c>
      <c r="B196" s="151">
        <v>769</v>
      </c>
      <c r="C196" s="168" t="s">
        <v>466</v>
      </c>
      <c r="D196" s="168"/>
      <c r="E196" s="179" t="s">
        <v>61</v>
      </c>
      <c r="F196" s="155">
        <f>[4]ЗАКЛИСТ!D338</f>
        <v>0</v>
      </c>
      <c r="G196" s="155">
        <f>[4]ЗАКЛИСТ!C338</f>
        <v>0</v>
      </c>
    </row>
    <row r="197" spans="1:8" x14ac:dyDescent="0.3">
      <c r="A197" s="119">
        <v>82</v>
      </c>
      <c r="B197" s="119">
        <v>771</v>
      </c>
      <c r="C197" s="139" t="s">
        <v>467</v>
      </c>
      <c r="D197" s="140"/>
      <c r="E197" s="141"/>
      <c r="F197" s="156">
        <f>[4]ЗАКЛИСТ!D339</f>
        <v>0</v>
      </c>
      <c r="G197" s="156">
        <f>[4]ЗАКЛИСТ!C339</f>
        <v>0</v>
      </c>
    </row>
    <row r="198" spans="1:8" ht="15" customHeight="1" x14ac:dyDescent="0.3">
      <c r="A198" s="126"/>
      <c r="B198" s="126"/>
      <c r="C198" s="143" t="s">
        <v>468</v>
      </c>
      <c r="D198" s="144"/>
      <c r="E198" s="145"/>
      <c r="F198" s="169"/>
      <c r="G198" s="169"/>
    </row>
    <row r="199" spans="1:8" ht="15" customHeight="1" x14ac:dyDescent="0.3">
      <c r="A199" s="132"/>
      <c r="B199" s="132"/>
      <c r="C199" s="147" t="s">
        <v>469</v>
      </c>
      <c r="D199" s="148"/>
      <c r="E199" s="179" t="s">
        <v>63</v>
      </c>
      <c r="F199" s="157"/>
      <c r="G199" s="157"/>
    </row>
    <row r="200" spans="1:8" ht="15" customHeight="1" x14ac:dyDescent="0.3">
      <c r="A200" s="119">
        <v>83</v>
      </c>
      <c r="B200" s="119">
        <v>781</v>
      </c>
      <c r="C200" s="139" t="s">
        <v>470</v>
      </c>
      <c r="D200" s="140"/>
      <c r="E200" s="141"/>
      <c r="F200" s="180"/>
      <c r="G200" s="180"/>
    </row>
    <row r="201" spans="1:8" ht="15" customHeight="1" x14ac:dyDescent="0.3">
      <c r="A201" s="132"/>
      <c r="B201" s="132"/>
      <c r="C201" s="147" t="s">
        <v>471</v>
      </c>
      <c r="D201" s="148"/>
      <c r="E201" s="179" t="s">
        <v>65</v>
      </c>
      <c r="F201" s="150">
        <f>[4]ЗАКЛИСТ!D340</f>
        <v>0</v>
      </c>
      <c r="G201" s="150">
        <f>[4]ЗАКЛИСТ!C340</f>
        <v>0</v>
      </c>
      <c r="H201" s="190"/>
    </row>
    <row r="202" spans="1:8" ht="15" customHeight="1" x14ac:dyDescent="0.3">
      <c r="A202" s="119"/>
      <c r="B202" s="119"/>
      <c r="C202" s="139" t="s">
        <v>472</v>
      </c>
      <c r="D202" s="140"/>
      <c r="E202" s="141"/>
      <c r="F202" s="156">
        <f>F148+F162+F170+F177+F187+F192+F197+F201</f>
        <v>0</v>
      </c>
      <c r="G202" s="156">
        <f>G148+G162+G170+G177+G187+G192+G197+G201</f>
        <v>0</v>
      </c>
    </row>
    <row r="203" spans="1:8" ht="15" customHeight="1" x14ac:dyDescent="0.3">
      <c r="A203" s="132"/>
      <c r="B203" s="132"/>
      <c r="C203" s="170" t="s">
        <v>473</v>
      </c>
      <c r="D203" s="148"/>
      <c r="E203" s="179" t="s">
        <v>67</v>
      </c>
      <c r="F203" s="157"/>
      <c r="G203" s="157"/>
    </row>
    <row r="204" spans="1:8" x14ac:dyDescent="0.3">
      <c r="A204" s="119">
        <v>84</v>
      </c>
      <c r="B204" s="119">
        <v>890</v>
      </c>
      <c r="C204" s="139" t="s">
        <v>474</v>
      </c>
      <c r="D204" s="140"/>
      <c r="E204" s="141"/>
      <c r="F204" s="156">
        <f>IF(F122+F130-F202&gt;=0,F122+F130-F202,0)</f>
        <v>0</v>
      </c>
      <c r="G204" s="156">
        <f>IF(G122+G130-G202&gt;=0,G122+G130-G202,0)</f>
        <v>0</v>
      </c>
    </row>
    <row r="205" spans="1:8" ht="12" customHeight="1" x14ac:dyDescent="0.3">
      <c r="A205" s="132"/>
      <c r="B205" s="132"/>
      <c r="C205" s="170" t="s">
        <v>475</v>
      </c>
      <c r="D205" s="148"/>
      <c r="E205" s="179" t="s">
        <v>476</v>
      </c>
      <c r="F205" s="157"/>
      <c r="G205" s="157"/>
    </row>
    <row r="206" spans="1:8" ht="12" customHeight="1" x14ac:dyDescent="0.3">
      <c r="A206" s="119"/>
      <c r="B206" s="119"/>
      <c r="C206" s="139" t="s">
        <v>477</v>
      </c>
      <c r="D206" s="140"/>
      <c r="E206" s="141"/>
      <c r="F206" s="156">
        <f>F202+F204</f>
        <v>0</v>
      </c>
      <c r="G206" s="156">
        <f>G202+G204</f>
        <v>0</v>
      </c>
    </row>
    <row r="207" spans="1:8" ht="12" customHeight="1" x14ac:dyDescent="0.3">
      <c r="A207" s="132"/>
      <c r="B207" s="132"/>
      <c r="C207" s="191" t="s">
        <v>478</v>
      </c>
      <c r="D207" s="192"/>
      <c r="E207" s="179" t="s">
        <v>69</v>
      </c>
      <c r="F207" s="157"/>
      <c r="G207" s="157"/>
    </row>
    <row r="208" spans="1:8" x14ac:dyDescent="0.3">
      <c r="A208" s="119">
        <v>85</v>
      </c>
      <c r="B208" s="119"/>
      <c r="C208" s="139" t="s">
        <v>479</v>
      </c>
      <c r="D208" s="140"/>
      <c r="E208" s="141"/>
      <c r="F208" s="156">
        <f>[4]ЗАКЛИСТ!D387</f>
        <v>0</v>
      </c>
      <c r="G208" s="156">
        <f>[4]ЗАКЛИСТ!C387</f>
        <v>0</v>
      </c>
    </row>
    <row r="209" spans="1:7" x14ac:dyDescent="0.3">
      <c r="A209" s="126"/>
      <c r="B209" s="126"/>
      <c r="C209" s="193" t="s">
        <v>480</v>
      </c>
      <c r="D209" s="194"/>
      <c r="E209" s="145"/>
      <c r="F209" s="169"/>
      <c r="G209" s="169"/>
    </row>
    <row r="210" spans="1:7" x14ac:dyDescent="0.3">
      <c r="A210" s="126"/>
      <c r="B210" s="126"/>
      <c r="C210" s="193" t="s">
        <v>481</v>
      </c>
      <c r="D210" s="194"/>
      <c r="E210" s="145"/>
      <c r="F210" s="169"/>
      <c r="G210" s="169"/>
    </row>
    <row r="211" spans="1:7" x14ac:dyDescent="0.3">
      <c r="A211" s="132"/>
      <c r="B211" s="132"/>
      <c r="C211" s="195" t="s">
        <v>482</v>
      </c>
      <c r="D211" s="192"/>
      <c r="E211" s="179" t="s">
        <v>483</v>
      </c>
      <c r="F211" s="157"/>
      <c r="G211" s="157"/>
    </row>
    <row r="216" spans="1:7" x14ac:dyDescent="0.3">
      <c r="A216" s="196" t="str">
        <f>'[4]БС принт'!A186</f>
        <v>Во  Скопје</v>
      </c>
      <c r="D216" s="117" t="s">
        <v>201</v>
      </c>
      <c r="F216" s="197" t="s">
        <v>202</v>
      </c>
      <c r="G216" s="197"/>
    </row>
    <row r="217" spans="1:7" x14ac:dyDescent="0.3">
      <c r="A217" s="196" t="str">
        <f>'[4]БС принт'!A187</f>
        <v xml:space="preserve">На ден </v>
      </c>
      <c r="B217" s="198" t="str">
        <f>'[4]БС принт'!B187</f>
        <v>28.02.2026</v>
      </c>
      <c r="D217" s="117" t="s">
        <v>204</v>
      </c>
      <c r="F217" s="199" t="str">
        <f>[4]ПОДАТОЦИ!C10</f>
        <v>Проф.др.Мери Трајковска</v>
      </c>
      <c r="G217" s="199"/>
    </row>
    <row r="218" spans="1:7" x14ac:dyDescent="0.3">
      <c r="B218" s="200"/>
      <c r="D218" s="201" t="str">
        <f>[4]ПОДАТОЦИ!C9</f>
        <v>Дипл.ек.Лидија Тапшанова</v>
      </c>
      <c r="E218" s="202" t="s">
        <v>484</v>
      </c>
      <c r="F218" s="202"/>
    </row>
    <row r="220" spans="1:7" x14ac:dyDescent="0.3">
      <c r="D220" t="s">
        <v>485</v>
      </c>
      <c r="F220" t="s">
        <v>486</v>
      </c>
    </row>
  </sheetData>
  <mergeCells count="268">
    <mergeCell ref="C208:D208"/>
    <mergeCell ref="F208:F211"/>
    <mergeCell ref="G208:G211"/>
    <mergeCell ref="F216:G216"/>
    <mergeCell ref="F217:G217"/>
    <mergeCell ref="E218:F218"/>
    <mergeCell ref="C204:D204"/>
    <mergeCell ref="F204:F205"/>
    <mergeCell ref="G204:G205"/>
    <mergeCell ref="C205:D205"/>
    <mergeCell ref="C206:D206"/>
    <mergeCell ref="F206:F207"/>
    <mergeCell ref="G206:G207"/>
    <mergeCell ref="C200:D200"/>
    <mergeCell ref="C201:D201"/>
    <mergeCell ref="C202:D202"/>
    <mergeCell ref="F202:F203"/>
    <mergeCell ref="G202:G203"/>
    <mergeCell ref="C203:D203"/>
    <mergeCell ref="C196:D196"/>
    <mergeCell ref="C197:D197"/>
    <mergeCell ref="F197:F199"/>
    <mergeCell ref="G197:G199"/>
    <mergeCell ref="C198:D198"/>
    <mergeCell ref="C199:D199"/>
    <mergeCell ref="C192:D192"/>
    <mergeCell ref="F192:F193"/>
    <mergeCell ref="G192:G193"/>
    <mergeCell ref="C193:D193"/>
    <mergeCell ref="C194:D194"/>
    <mergeCell ref="C195:D195"/>
    <mergeCell ref="F187:F188"/>
    <mergeCell ref="G187:G188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87:D187"/>
    <mergeCell ref="G177:G178"/>
    <mergeCell ref="C178:D178"/>
    <mergeCell ref="C179:D179"/>
    <mergeCell ref="E179:E180"/>
    <mergeCell ref="F179:G179"/>
    <mergeCell ref="B180:B181"/>
    <mergeCell ref="C180:D180"/>
    <mergeCell ref="C181:D181"/>
    <mergeCell ref="C173:D173"/>
    <mergeCell ref="C174:D174"/>
    <mergeCell ref="C175:D175"/>
    <mergeCell ref="C176:D176"/>
    <mergeCell ref="C177:D177"/>
    <mergeCell ref="F177:F178"/>
    <mergeCell ref="C168:D168"/>
    <mergeCell ref="C170:D170"/>
    <mergeCell ref="F170:F171"/>
    <mergeCell ref="G170:G171"/>
    <mergeCell ref="C171:D171"/>
    <mergeCell ref="C172:D172"/>
    <mergeCell ref="F162:F163"/>
    <mergeCell ref="G162:G163"/>
    <mergeCell ref="C164:D164"/>
    <mergeCell ref="C165:D165"/>
    <mergeCell ref="C166:D166"/>
    <mergeCell ref="C167:D167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G144:G147"/>
    <mergeCell ref="C145:D145"/>
    <mergeCell ref="C146:D146"/>
    <mergeCell ref="C147:D147"/>
    <mergeCell ref="C148:D148"/>
    <mergeCell ref="F148:F150"/>
    <mergeCell ref="G148:G150"/>
    <mergeCell ref="C149:D149"/>
    <mergeCell ref="C150:D150"/>
    <mergeCell ref="B141:B142"/>
    <mergeCell ref="C141:D141"/>
    <mergeCell ref="C142:D142"/>
    <mergeCell ref="C143:D143"/>
    <mergeCell ref="C144:D144"/>
    <mergeCell ref="F144:F147"/>
    <mergeCell ref="C137:D137"/>
    <mergeCell ref="C138:D138"/>
    <mergeCell ref="C139:D139"/>
    <mergeCell ref="C140:D140"/>
    <mergeCell ref="E140:E141"/>
    <mergeCell ref="F140:G140"/>
    <mergeCell ref="F131:F133"/>
    <mergeCell ref="G131:G133"/>
    <mergeCell ref="C132:D132"/>
    <mergeCell ref="C133:D133"/>
    <mergeCell ref="C134:D134"/>
    <mergeCell ref="F134:F136"/>
    <mergeCell ref="G134:G136"/>
    <mergeCell ref="C135:D135"/>
    <mergeCell ref="C136:D136"/>
    <mergeCell ref="C127:D127"/>
    <mergeCell ref="F127:F130"/>
    <mergeCell ref="G127:G130"/>
    <mergeCell ref="C128:D128"/>
    <mergeCell ref="C129:D129"/>
    <mergeCell ref="C130:D130"/>
    <mergeCell ref="G122:G123"/>
    <mergeCell ref="C123:D123"/>
    <mergeCell ref="C124:D124"/>
    <mergeCell ref="F124:F126"/>
    <mergeCell ref="G124:G126"/>
    <mergeCell ref="C125:D125"/>
    <mergeCell ref="C126:D126"/>
    <mergeCell ref="C118:D118"/>
    <mergeCell ref="C119:D119"/>
    <mergeCell ref="C120:D120"/>
    <mergeCell ref="C121:D121"/>
    <mergeCell ref="C122:D122"/>
    <mergeCell ref="F122:F123"/>
    <mergeCell ref="G112:G113"/>
    <mergeCell ref="C113:D113"/>
    <mergeCell ref="C114:D114"/>
    <mergeCell ref="C115:D115"/>
    <mergeCell ref="C116:D116"/>
    <mergeCell ref="C117:D117"/>
    <mergeCell ref="C107:D107"/>
    <mergeCell ref="C108:D108"/>
    <mergeCell ref="C109:D109"/>
    <mergeCell ref="C110:D110"/>
    <mergeCell ref="C112:D112"/>
    <mergeCell ref="F112:F113"/>
    <mergeCell ref="C101:D101"/>
    <mergeCell ref="C102:D102"/>
    <mergeCell ref="C103:D103"/>
    <mergeCell ref="C104:D104"/>
    <mergeCell ref="C105:D105"/>
    <mergeCell ref="C106:D106"/>
    <mergeCell ref="C97:D97"/>
    <mergeCell ref="F97:F98"/>
    <mergeCell ref="G97:G98"/>
    <mergeCell ref="C98:D98"/>
    <mergeCell ref="C99:D99"/>
    <mergeCell ref="C100:D100"/>
    <mergeCell ref="E93:E94"/>
    <mergeCell ref="F93:G93"/>
    <mergeCell ref="B94:B95"/>
    <mergeCell ref="C94:D94"/>
    <mergeCell ref="C95:D95"/>
    <mergeCell ref="C96:D96"/>
    <mergeCell ref="C88:D88"/>
    <mergeCell ref="C89:D89"/>
    <mergeCell ref="C90:D90"/>
    <mergeCell ref="C91:D91"/>
    <mergeCell ref="C92:D92"/>
    <mergeCell ref="C93:D93"/>
    <mergeCell ref="C84:D84"/>
    <mergeCell ref="F84:F85"/>
    <mergeCell ref="G84:G85"/>
    <mergeCell ref="C85:D85"/>
    <mergeCell ref="C86:D86"/>
    <mergeCell ref="C87:D87"/>
    <mergeCell ref="C78:D78"/>
    <mergeCell ref="C79:D79"/>
    <mergeCell ref="C80:D80"/>
    <mergeCell ref="C81:D81"/>
    <mergeCell ref="C82:D82"/>
    <mergeCell ref="C83:D83"/>
    <mergeCell ref="C73:D73"/>
    <mergeCell ref="C74:D74"/>
    <mergeCell ref="C75:D75"/>
    <mergeCell ref="C76:D76"/>
    <mergeCell ref="F76:F77"/>
    <mergeCell ref="G76:G77"/>
    <mergeCell ref="C77:D77"/>
    <mergeCell ref="F68:F69"/>
    <mergeCell ref="G68:G69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68:D68"/>
    <mergeCell ref="C58:D58"/>
    <mergeCell ref="C59:D59"/>
    <mergeCell ref="C60:D60"/>
    <mergeCell ref="C61:D61"/>
    <mergeCell ref="F61:F62"/>
    <mergeCell ref="G61:G62"/>
    <mergeCell ref="C62:D62"/>
    <mergeCell ref="C54:D54"/>
    <mergeCell ref="F54:F56"/>
    <mergeCell ref="G54:G56"/>
    <mergeCell ref="C55:D55"/>
    <mergeCell ref="C56:D56"/>
    <mergeCell ref="C57:D57"/>
    <mergeCell ref="C48:D48"/>
    <mergeCell ref="C49:D49"/>
    <mergeCell ref="C50:D50"/>
    <mergeCell ref="C51:D51"/>
    <mergeCell ref="C52:D52"/>
    <mergeCell ref="C53:D53"/>
    <mergeCell ref="C45:D45"/>
    <mergeCell ref="E45:E46"/>
    <mergeCell ref="F45:G45"/>
    <mergeCell ref="B46:B47"/>
    <mergeCell ref="C46:D46"/>
    <mergeCell ref="C47:D47"/>
    <mergeCell ref="C40:D40"/>
    <mergeCell ref="C41:D41"/>
    <mergeCell ref="C42:D42"/>
    <mergeCell ref="C43:D43"/>
    <mergeCell ref="F43:F44"/>
    <mergeCell ref="G43:G44"/>
    <mergeCell ref="C44:D44"/>
    <mergeCell ref="C36:D36"/>
    <mergeCell ref="F36:F37"/>
    <mergeCell ref="G36:G37"/>
    <mergeCell ref="C37:D37"/>
    <mergeCell ref="C38:D38"/>
    <mergeCell ref="F38:F39"/>
    <mergeCell ref="G38:G39"/>
    <mergeCell ref="C39:D39"/>
    <mergeCell ref="G32:G33"/>
    <mergeCell ref="C33:D33"/>
    <mergeCell ref="C34:D34"/>
    <mergeCell ref="F34:F35"/>
    <mergeCell ref="G34:G35"/>
    <mergeCell ref="C35:D35"/>
    <mergeCell ref="C28:D28"/>
    <mergeCell ref="C29:D29"/>
    <mergeCell ref="C30:D30"/>
    <mergeCell ref="C31:D31"/>
    <mergeCell ref="C32:D32"/>
    <mergeCell ref="F32:F33"/>
    <mergeCell ref="C22:D22"/>
    <mergeCell ref="C23:D23"/>
    <mergeCell ref="C24:D24"/>
    <mergeCell ref="C25:D25"/>
    <mergeCell ref="C26:D26"/>
    <mergeCell ref="C27:D27"/>
    <mergeCell ref="A17:G17"/>
    <mergeCell ref="C19:D19"/>
    <mergeCell ref="E19:E20"/>
    <mergeCell ref="F19:G19"/>
    <mergeCell ref="B20:B21"/>
    <mergeCell ref="C20:D20"/>
    <mergeCell ref="C21:D21"/>
    <mergeCell ref="D11:G11"/>
    <mergeCell ref="D12:G12"/>
    <mergeCell ref="D13:G13"/>
    <mergeCell ref="A14:G14"/>
    <mergeCell ref="A15:G15"/>
    <mergeCell ref="A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737</vt:lpstr>
      <vt:lpstr>737-1</vt:lpstr>
      <vt:lpstr>531</vt:lpstr>
      <vt:lpstr>531-1</vt:lpstr>
      <vt:lpstr>532-1</vt:lpstr>
      <vt:lpstr>532</vt:lpstr>
      <vt:lpstr>485</vt:lpstr>
      <vt:lpstr>485-1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2026-03-26T08:03:18Z</dcterms:created>
  <dcterms:modified xsi:type="dcterms:W3CDTF">2026-03-26T08:14:44Z</dcterms:modified>
</cp:coreProperties>
</file>